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60" windowWidth="37200" windowHeight="21480" tabRatio="504"/>
  </bookViews>
  <sheets>
    <sheet name="OVERVIEW" sheetId="1" r:id="rId1"/>
  </sheets>
  <definedNames>
    <definedName name="_xlnm.Print_Area" localSheetId="0">OVERVIEW!$A$1:$BH$29</definedName>
  </definedName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9" i="1"/>
  <c r="D28"/>
  <c r="U27"/>
  <c r="D27"/>
  <c r="D26"/>
  <c r="I25"/>
  <c r="D25"/>
  <c r="AI24"/>
  <c r="AC24"/>
  <c r="D24"/>
  <c r="AI23"/>
  <c r="I23"/>
  <c r="D23"/>
  <c r="AC22"/>
  <c r="D22"/>
  <c r="AM21"/>
  <c r="AI21"/>
  <c r="D21"/>
  <c r="AS20"/>
  <c r="D20"/>
  <c r="AC19"/>
  <c r="U19"/>
  <c r="I19"/>
  <c r="D19"/>
  <c r="D18"/>
  <c r="U17"/>
  <c r="D17"/>
  <c r="AS16"/>
  <c r="G16"/>
  <c r="D16"/>
  <c r="I15"/>
  <c r="D15"/>
  <c r="U14"/>
  <c r="D14"/>
  <c r="AC13"/>
  <c r="K13"/>
  <c r="D13"/>
  <c r="BC12"/>
  <c r="AC12"/>
  <c r="G12"/>
  <c r="D12"/>
  <c r="BA11"/>
  <c r="AS11"/>
  <c r="AC11"/>
  <c r="U11"/>
  <c r="I11"/>
  <c r="D11"/>
  <c r="AM10"/>
  <c r="U10"/>
  <c r="D10"/>
  <c r="AI9"/>
  <c r="U9"/>
  <c r="I9"/>
  <c r="D9"/>
  <c r="AU8"/>
  <c r="S8"/>
  <c r="D8"/>
  <c r="AM7"/>
  <c r="G7"/>
  <c r="D7"/>
  <c r="AU6"/>
  <c r="AI6"/>
  <c r="AG6"/>
  <c r="D6"/>
  <c r="AA5"/>
  <c r="D5"/>
  <c r="AM4"/>
  <c r="D4"/>
  <c r="Z1"/>
</calcChain>
</file>

<file path=xl/comments1.xml><?xml version="1.0" encoding="utf-8"?>
<comments xmlns="http://schemas.openxmlformats.org/spreadsheetml/2006/main">
  <authors>
    <author>Angela Caunce</author>
  </authors>
  <commentList>
    <comment ref="B4" authorId="0">
      <text>
        <r>
          <rPr>
            <sz val="9"/>
            <color indexed="81"/>
            <rFont val="Cambria"/>
          </rPr>
          <t>JT</t>
        </r>
      </text>
    </comment>
    <comment ref="B5" authorId="0">
      <text>
        <r>
          <rPr>
            <sz val="9"/>
            <color indexed="81"/>
            <rFont val="Cambria"/>
          </rPr>
          <t xml:space="preserve">Cochran + Bob
</t>
        </r>
      </text>
    </comment>
    <comment ref="B6" authorId="0">
      <text>
        <r>
          <rPr>
            <b/>
            <sz val="9"/>
            <color indexed="81"/>
            <rFont val="Cambria"/>
          </rPr>
          <t>Earl + Yul</t>
        </r>
      </text>
    </comment>
    <comment ref="B7" authorId="0">
      <text>
        <r>
          <rPr>
            <b/>
            <sz val="9"/>
            <color indexed="81"/>
            <rFont val="Cambria"/>
          </rPr>
          <t>Todd and Richard Hatch</t>
        </r>
        <r>
          <rPr>
            <sz val="9"/>
            <color indexed="81"/>
            <rFont val="Cambria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Cambria"/>
          </rPr>
          <t>Tom Westman</t>
        </r>
        <r>
          <rPr>
            <sz val="9"/>
            <color indexed="81"/>
            <rFont val="Cambria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Cambria"/>
          </rPr>
          <t>Chris Doherty + Boston Rob</t>
        </r>
      </text>
    </comment>
    <comment ref="B12" authorId="0">
      <text>
        <r>
          <rPr>
            <b/>
            <sz val="9"/>
            <color indexed="81"/>
            <rFont val="Cambria"/>
          </rPr>
          <t>Tyson + Aras + Fabio + Ethan</t>
        </r>
        <r>
          <rPr>
            <sz val="9"/>
            <color indexed="81"/>
            <rFont val="Cambria"/>
          </rPr>
          <t xml:space="preserve">
</t>
        </r>
      </text>
    </comment>
    <comment ref="B14" authorId="0">
      <text>
        <r>
          <rPr>
            <sz val="9"/>
            <color indexed="81"/>
            <rFont val="Cambria"/>
          </rPr>
          <t>Brian Hedik</t>
        </r>
      </text>
    </comment>
    <comment ref="B16" authorId="0">
      <text>
        <r>
          <rPr>
            <b/>
            <sz val="9"/>
            <color indexed="81"/>
            <rFont val="Cambria"/>
          </rPr>
          <t>Denise + Tina</t>
        </r>
        <r>
          <rPr>
            <sz val="9"/>
            <color indexed="81"/>
            <rFont val="Cambria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Cambria"/>
          </rPr>
          <t>Sandra (twice)</t>
        </r>
        <r>
          <rPr>
            <sz val="9"/>
            <color indexed="81"/>
            <rFont val="Cambria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Cambria"/>
          </rPr>
          <t>Parvati</t>
        </r>
        <r>
          <rPr>
            <sz val="9"/>
            <color indexed="81"/>
            <rFont val="Cambria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Cambria"/>
          </rPr>
          <t>Amber + Jenna</t>
        </r>
        <r>
          <rPr>
            <sz val="9"/>
            <color indexed="81"/>
            <rFont val="Cambria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Cambria"/>
          </rPr>
          <t>Kim + Danni + Vecepia</t>
        </r>
        <r>
          <rPr>
            <sz val="9"/>
            <color indexed="81"/>
            <rFont val="Cambria"/>
          </rPr>
          <t xml:space="preserve">
</t>
        </r>
      </text>
    </comment>
    <comment ref="B27" authorId="0">
      <text>
        <r>
          <rPr>
            <b/>
            <sz val="9"/>
            <color indexed="81"/>
            <rFont val="Cambria"/>
          </rPr>
          <t>Sophie</t>
        </r>
        <r>
          <rPr>
            <sz val="9"/>
            <color indexed="81"/>
            <rFont val="Cambri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<sst xmlns="http://schemas.openxmlformats.org/spreadsheetml/2006/main" count="574" uniqueCount="536">
  <si>
    <t>Ashlee Ashby - 22, student</t>
    <phoneticPr fontId="3" type="noConversion"/>
  </si>
  <si>
    <t>Bobby Jon Drinkard - 27, waiter</t>
    <phoneticPr fontId="3" type="noConversion"/>
  </si>
  <si>
    <t>Caryn Groedel - 46, civil rights attorney</t>
    <phoneticPr fontId="3" type="noConversion"/>
  </si>
  <si>
    <t>Coby Archa - 32, hairstylist</t>
    <phoneticPr fontId="3" type="noConversion"/>
  </si>
  <si>
    <t>Gregg Carey - 27, business consultant</t>
    <phoneticPr fontId="3" type="noConversion"/>
  </si>
  <si>
    <t>Ian Rosebberger - 23, dolphin trainer</t>
    <phoneticPr fontId="3" type="noConversion"/>
  </si>
  <si>
    <t>Ibrehem Rahman - 27, waiter</t>
    <phoneticPr fontId="3" type="noConversion"/>
  </si>
  <si>
    <t>James Miller - 33, steel worker</t>
    <phoneticPr fontId="3" type="noConversion"/>
  </si>
  <si>
    <t>Jessica deBen - 27, fashion stylist</t>
    <phoneticPr fontId="3" type="noConversion"/>
  </si>
  <si>
    <t>20: players, 2 tribes</t>
    <phoneticPr fontId="3" type="noConversion"/>
  </si>
  <si>
    <t>20 players, 2 tribes</t>
    <phoneticPr fontId="3" type="noConversion"/>
  </si>
  <si>
    <t>18 players, 3 tribes</t>
    <phoneticPr fontId="3" type="noConversion"/>
  </si>
  <si>
    <t>18 players, 3 tribes</t>
    <phoneticPr fontId="3" type="noConversion"/>
  </si>
  <si>
    <t>18 players, 2 tribes</t>
    <phoneticPr fontId="3" type="noConversion"/>
  </si>
  <si>
    <t>18 player, 2 tribes</t>
    <phoneticPr fontId="3" type="noConversion"/>
  </si>
  <si>
    <t>20 players, 2 tribes</t>
    <phoneticPr fontId="3" type="noConversion"/>
  </si>
  <si>
    <t>Chelsea Handler (25-35 hates everyone - not always super pretty, medium to high intelligence, sometimes biting and very funny)</t>
    <phoneticPr fontId="3" type="noConversion"/>
  </si>
  <si>
    <t>20 players, 2 tribes</t>
    <phoneticPr fontId="3" type="noConversion"/>
  </si>
  <si>
    <t>16 players. 2 tribes</t>
    <phoneticPr fontId="3" type="noConversion"/>
  </si>
  <si>
    <t>20 tribes, 2 tribes</t>
    <phoneticPr fontId="3" type="noConversion"/>
  </si>
  <si>
    <t>16 players, 2 tribes</t>
    <phoneticPr fontId="3" type="noConversion"/>
  </si>
  <si>
    <t>19 players, 2 Tribes</t>
    <phoneticPr fontId="3" type="noConversion"/>
  </si>
  <si>
    <t>20 players, 4 tribes</t>
    <phoneticPr fontId="3" type="noConversion"/>
  </si>
  <si>
    <t>16 players, 4 tribes</t>
    <phoneticPr fontId="3" type="noConversion"/>
  </si>
  <si>
    <t>20 players, 2 tribes</t>
    <phoneticPr fontId="3" type="noConversion"/>
  </si>
  <si>
    <t>16 players, 2 tribes</t>
    <phoneticPr fontId="3" type="noConversion"/>
  </si>
  <si>
    <t>Rate</t>
    <phoneticPr fontId="3" type="noConversion"/>
  </si>
  <si>
    <t>Survivor Casting Characters</t>
    <phoneticPr fontId="3" type="noConversion"/>
  </si>
  <si>
    <t>Threat</t>
    <phoneticPr fontId="3" type="noConversion"/>
  </si>
  <si>
    <t>Superthreat</t>
    <phoneticPr fontId="3" type="noConversion"/>
  </si>
  <si>
    <t>Linda Spencer - 44, career counsellor</t>
    <phoneticPr fontId="3" type="noConversion"/>
  </si>
  <si>
    <t>Chris Daugherty - 33, highway construction</t>
    <phoneticPr fontId="3" type="noConversion"/>
  </si>
  <si>
    <t>Julie Berry - 23, youth mentor</t>
    <phoneticPr fontId="3" type="noConversion"/>
  </si>
  <si>
    <t>Eliza Orlins - 21, pre law student</t>
    <phoneticPr fontId="3" type="noConversion"/>
  </si>
  <si>
    <t>Leann Slaby - 35, research assistant</t>
    <phoneticPr fontId="3" type="noConversion"/>
  </si>
  <si>
    <t>Dolly Neely - 25, sheep farmer</t>
    <phoneticPr fontId="3" type="noConversion"/>
  </si>
  <si>
    <t>Scout Cloud Lee - 59, rancher</t>
    <phoneticPr fontId="3" type="noConversion"/>
  </si>
  <si>
    <t>Mia Galeotalanza - 29, finance manager</t>
    <phoneticPr fontId="3" type="noConversion"/>
  </si>
  <si>
    <t>Lisa Keiffer - 44, real estate</t>
    <phoneticPr fontId="3" type="noConversion"/>
  </si>
  <si>
    <t>Brook Geraghty - 27, project manager</t>
    <phoneticPr fontId="3" type="noConversion"/>
  </si>
  <si>
    <t>Chad Crittenden - 34, teacher (amputee)</t>
    <phoneticPr fontId="3" type="noConversion"/>
  </si>
  <si>
    <t>Travis Sampson (Bubba) - 33, loss prevention</t>
    <phoneticPr fontId="3" type="noConversion"/>
  </si>
  <si>
    <t>John Palyok - 31, sales manager</t>
    <phoneticPr fontId="3" type="noConversion"/>
  </si>
  <si>
    <t>Rory Freeman - 35, housing case manager</t>
    <phoneticPr fontId="3" type="noConversion"/>
  </si>
  <si>
    <t>Twila Tanner - 41, highway repair - fan favourite</t>
    <phoneticPr fontId="3" type="noConversion"/>
  </si>
  <si>
    <t>Amy Cusack - 31, barista</t>
    <phoneticPr fontId="3" type="noConversion"/>
  </si>
  <si>
    <t>Brady Finta - 33, FBI agent</t>
    <phoneticPr fontId="3" type="noConversion"/>
  </si>
  <si>
    <t>John Kennedy - 22, mechanical bull operator</t>
    <phoneticPr fontId="3" type="noConversion"/>
  </si>
  <si>
    <t>Lindsey Ogle - 29, hairstylist - QUIT</t>
    <phoneticPr fontId="3" type="noConversion"/>
  </si>
  <si>
    <t>Phillip Sheppard - 54, software engineer + Shamar Thomas - 27, ex marine (med)</t>
    <phoneticPr fontId="3" type="noConversion"/>
  </si>
  <si>
    <t>Jolanda Jones - 38, lawyer</t>
    <phoneticPr fontId="3" type="noConversion"/>
  </si>
  <si>
    <t>Katie Gallagher - 29, advertising</t>
    <phoneticPr fontId="3" type="noConversion"/>
  </si>
  <si>
    <t>Kim Mullen - 25, graduate student</t>
    <phoneticPr fontId="3" type="noConversion"/>
  </si>
  <si>
    <t>Stephanie LaGrossa - 24, pharmaceutical sales</t>
    <phoneticPr fontId="3" type="noConversion"/>
  </si>
  <si>
    <t>Tom Westman - 40, NYC fireman</t>
    <phoneticPr fontId="3" type="noConversion"/>
  </si>
  <si>
    <t>Wanda Shirk - 55, English teacher</t>
    <phoneticPr fontId="3" type="noConversion"/>
  </si>
  <si>
    <t>Willard Smith - 56, lawyer</t>
    <phoneticPr fontId="3" type="noConversion"/>
  </si>
  <si>
    <t>Aaron Reisberger - 32, surfing instructor</t>
    <phoneticPr fontId="3" type="noConversion"/>
  </si>
  <si>
    <t>Dave Cruser - 37, bartender</t>
    <phoneticPr fontId="3" type="noConversion"/>
  </si>
  <si>
    <t>Erik Huffman - 26, musician (virgin)</t>
    <phoneticPr fontId="3" type="noConversion"/>
  </si>
  <si>
    <t>Michelle Yi - 23, student</t>
  </si>
  <si>
    <t>Rocky - 28, Boston bartender</t>
    <phoneticPr fontId="3" type="noConversion"/>
  </si>
  <si>
    <t>Liliana Gomez - 25, loan officer</t>
    <phoneticPr fontId="3" type="noConversion"/>
  </si>
  <si>
    <t>Cassandra Franklin - 42, civil engineer</t>
    <phoneticPr fontId="3" type="noConversion"/>
  </si>
  <si>
    <t>Dreamz - 25, cheerleading coach</t>
    <phoneticPr fontId="3" type="noConversion"/>
  </si>
  <si>
    <t>Jonathan Libby - 23, sales and marketing</t>
    <phoneticPr fontId="3" type="noConversion"/>
  </si>
  <si>
    <t>Tony Vlachos - 39, police officer</t>
    <phoneticPr fontId="3" type="noConversion"/>
  </si>
  <si>
    <t>Trish Hegarty - 48, pilates instructor</t>
    <phoneticPr fontId="3" type="noConversion"/>
  </si>
  <si>
    <t>Woo - 29, martial arts instructor</t>
    <phoneticPr fontId="3" type="noConversion"/>
  </si>
  <si>
    <t>Haydon Moss</t>
    <phoneticPr fontId="3" type="noConversion"/>
  </si>
  <si>
    <t>16: Micronesia (Fans vs. Favourites)</t>
    <phoneticPr fontId="3" type="noConversion"/>
  </si>
  <si>
    <t>15: China</t>
    <phoneticPr fontId="3" type="noConversion"/>
  </si>
  <si>
    <t>14: Fiji</t>
    <phoneticPr fontId="3" type="noConversion"/>
  </si>
  <si>
    <t>18: Tocantins</t>
    <phoneticPr fontId="3" type="noConversion"/>
  </si>
  <si>
    <t>17: Gabon</t>
    <phoneticPr fontId="3" type="noConversion"/>
  </si>
  <si>
    <t>Francesca Hogi - 36, attorney</t>
    <phoneticPr fontId="3" type="noConversion"/>
  </si>
  <si>
    <t>Lindsey Richter - 26, advertising account executive</t>
    <phoneticPr fontId="3" type="noConversion"/>
  </si>
  <si>
    <t>Kat Edorsson</t>
    <phoneticPr fontId="3" type="noConversion"/>
  </si>
  <si>
    <t>Lea Masters  (Sarge) - 40, drill sergeant</t>
    <phoneticPr fontId="3" type="noConversion"/>
  </si>
  <si>
    <t>Jean-Robert Bellande - 36, pro poker player</t>
    <phoneticPr fontId="3" type="noConversion"/>
  </si>
  <si>
    <t>Jaime Dugan - 22, student (from South Carolina)</t>
    <phoneticPr fontId="3" type="noConversion"/>
  </si>
  <si>
    <t>Jeremiah Wood - 34, model</t>
    <phoneticPr fontId="3" type="noConversion"/>
  </si>
  <si>
    <t>Skupin - 50, speaker</t>
    <phoneticPr fontId="3" type="noConversion"/>
  </si>
  <si>
    <t>Penner - 50, writer + Russel - 45, attorney</t>
    <phoneticPr fontId="3" type="noConversion"/>
  </si>
  <si>
    <t>Brandon Hantz - 21, waste disposal + Matt Bischoff - 38, BMX Sales + Erik Reichenbach - 27, comic book artist</t>
    <phoneticPr fontId="3" type="noConversion"/>
  </si>
  <si>
    <t>Mr. Miagi - sage mature man (self made 35-50: writer, chef, usually kind and not in your face)</t>
    <phoneticPr fontId="3" type="noConversion"/>
  </si>
  <si>
    <t>Candace Woodcock - 26</t>
    <phoneticPr fontId="3" type="noConversion"/>
  </si>
  <si>
    <t>Janu Tornell - 39, vegas showgirl</t>
    <phoneticPr fontId="3" type="noConversion"/>
  </si>
  <si>
    <t>Jeff Wilson - 21, personal trainer</t>
    <phoneticPr fontId="3" type="noConversion"/>
  </si>
  <si>
    <t>Jenn Lyon - 32, nanny</t>
    <phoneticPr fontId="3" type="noConversion"/>
  </si>
  <si>
    <t>13: Cook Islands</t>
    <phoneticPr fontId="3" type="noConversion"/>
  </si>
  <si>
    <t>12: Panama (Exile Island)</t>
    <phoneticPr fontId="3" type="noConversion"/>
  </si>
  <si>
    <t>11: Guatamala</t>
    <phoneticPr fontId="3" type="noConversion"/>
  </si>
  <si>
    <t>Amanda Kimmel - 23 + Alexis Jones - 24, motivational speaker</t>
    <phoneticPr fontId="3" type="noConversion"/>
  </si>
  <si>
    <t>10: Palau</t>
    <phoneticPr fontId="3" type="noConversion"/>
  </si>
  <si>
    <t>9: Vanuatu</t>
    <phoneticPr fontId="3" type="noConversion"/>
  </si>
  <si>
    <t>8: All Stars</t>
    <phoneticPr fontId="3" type="noConversion"/>
  </si>
  <si>
    <t>Colton Cumbie + Caleb Bankston</t>
    <phoneticPr fontId="3" type="noConversion"/>
  </si>
  <si>
    <t>Laura Boneham</t>
    <phoneticPr fontId="3" type="noConversion"/>
  </si>
  <si>
    <t>Rupert Boneham</t>
    <phoneticPr fontId="3" type="noConversion"/>
  </si>
  <si>
    <t>Vytas Baskauskas</t>
    <phoneticPr fontId="3" type="noConversion"/>
  </si>
  <si>
    <t>Candice Cody</t>
    <phoneticPr fontId="3" type="noConversion"/>
  </si>
  <si>
    <t>Cierra Eastin</t>
    <phoneticPr fontId="3" type="noConversion"/>
  </si>
  <si>
    <t>Rachel Folger</t>
    <phoneticPr fontId="3" type="noConversion"/>
  </si>
  <si>
    <t>Katie Wesson</t>
    <phoneticPr fontId="3" type="noConversion"/>
  </si>
  <si>
    <t>Alpha Male Control Freak (CEO/Lawyer/Doctor) often already rich. I make million dollar decisions every day or people die</t>
    <phoneticPr fontId="3" type="noConversion"/>
  </si>
  <si>
    <t>Angie Jakusz - 24, bartender</t>
    <phoneticPr fontId="3" type="noConversion"/>
  </si>
  <si>
    <t>Garrett Addlestein - 27, pro poker player</t>
    <phoneticPr fontId="3" type="noConversion"/>
  </si>
  <si>
    <t>J'Tia Taylor - 31, nuclear engineer</t>
    <phoneticPr fontId="3" type="noConversion"/>
  </si>
  <si>
    <t>Kass McQuillan - 41, attorney</t>
    <phoneticPr fontId="3" type="noConversion"/>
  </si>
  <si>
    <t>Tasha Fox - 34, accountant</t>
    <phoneticPr fontId="3" type="noConversion"/>
  </si>
  <si>
    <t>Spencer Bledsoe - 21, economics student</t>
    <phoneticPr fontId="3" type="noConversion"/>
  </si>
  <si>
    <t>Cliff Robinson - 46, former NBA player</t>
    <phoneticPr fontId="3" type="noConversion"/>
  </si>
  <si>
    <t>Sarah LaCina - 29, police officer</t>
    <phoneticPr fontId="3" type="noConversion"/>
  </si>
  <si>
    <t>Brad Culpepper</t>
    <phoneticPr fontId="3" type="noConversion"/>
  </si>
  <si>
    <t>23: South Pacific</t>
    <phoneticPr fontId="3" type="noConversion"/>
  </si>
  <si>
    <t>22: Redemption Island</t>
    <phoneticPr fontId="3" type="noConversion"/>
  </si>
  <si>
    <t>20: Heroes vs. Villains</t>
    <phoneticPr fontId="3" type="noConversion"/>
  </si>
  <si>
    <t>19: Samoa</t>
    <phoneticPr fontId="3" type="noConversion"/>
  </si>
  <si>
    <t>Rob Mariano - Fan Fav</t>
    <phoneticPr fontId="3" type="noConversion"/>
  </si>
  <si>
    <t>Matt Elrod - 22, pre-med student, very Christian</t>
    <phoneticPr fontId="3" type="noConversion"/>
  </si>
  <si>
    <t>Laura Morett</t>
    <phoneticPr fontId="3" type="noConversion"/>
  </si>
  <si>
    <t>Marissa Peterson</t>
    <phoneticPr fontId="3" type="noConversion"/>
  </si>
  <si>
    <t>Alexis Maxwell - 21, student at Northwestern</t>
    <phoneticPr fontId="3" type="noConversion"/>
  </si>
  <si>
    <t>LJ McKanas - 34, horse trainer</t>
    <phoneticPr fontId="3" type="noConversion"/>
  </si>
  <si>
    <t>Morgan McLeod - 21,  former NFL cheerleader</t>
    <phoneticPr fontId="3" type="noConversion"/>
  </si>
  <si>
    <t>David Samson - 45, President Miami Marlins</t>
    <phoneticPr fontId="3" type="noConversion"/>
  </si>
  <si>
    <t>Benry - 23, club promoter</t>
    <phoneticPr fontId="3" type="noConversion"/>
  </si>
  <si>
    <t>Gervase</t>
    <phoneticPr fontId="3" type="noConversion"/>
  </si>
  <si>
    <t>Russel Hantz - CEO</t>
    <phoneticPr fontId="3" type="noConversion"/>
  </si>
  <si>
    <t>Tracy Hughes-Wolf - 42, commercial builder</t>
    <phoneticPr fontId="3" type="noConversion"/>
  </si>
  <si>
    <t>Chet Welsh - 48, beauty pageant coach</t>
    <phoneticPr fontId="3" type="noConversion"/>
  </si>
  <si>
    <t>Cirie Fields - 37</t>
    <phoneticPr fontId="3" type="noConversion"/>
  </si>
  <si>
    <t>Carter Williams - 24, track coach</t>
    <phoneticPr fontId="3" type="noConversion"/>
  </si>
  <si>
    <t>Sash - 30, real estate broker</t>
    <phoneticPr fontId="3" type="noConversion"/>
  </si>
  <si>
    <t>Ashley Underwood - 25, nurse, used to play pro basketball</t>
    <phoneticPr fontId="3" type="noConversion"/>
  </si>
  <si>
    <t>Andrea Boehlke - 21, student, grew up on a farm</t>
    <phoneticPr fontId="3" type="noConversion"/>
  </si>
  <si>
    <t>Grant Mattos - 29, yoga instructor, former NFL player</t>
    <phoneticPr fontId="3" type="noConversion"/>
  </si>
  <si>
    <t>Carolina Eastwood - 26, bartender</t>
    <phoneticPr fontId="3" type="noConversion"/>
  </si>
  <si>
    <t>Jerry Sims - 49, army national guard</t>
    <phoneticPr fontId="3" type="noConversion"/>
  </si>
  <si>
    <t>Matty Whitmore - 29, personal trainer</t>
    <phoneticPr fontId="3" type="noConversion"/>
  </si>
  <si>
    <t>Susie Smith - 47, hairdresser</t>
    <phoneticPr fontId="3" type="noConversion"/>
  </si>
  <si>
    <t>Marcus Lehman - 28, doctor</t>
  </si>
  <si>
    <t>Place</t>
    <phoneticPr fontId="3" type="noConversion"/>
  </si>
  <si>
    <t>Sophie Clarke - 22, med student</t>
    <phoneticPr fontId="3" type="noConversion"/>
  </si>
  <si>
    <t>Coach Wade - 39, soccer coach</t>
    <phoneticPr fontId="3" type="noConversion"/>
  </si>
  <si>
    <t>Elyse Umemoto - 27, dance team manager</t>
    <phoneticPr fontId="3" type="noConversion"/>
  </si>
  <si>
    <t>Brice Johnston - 27, social worker</t>
    <phoneticPr fontId="3" type="noConversion"/>
  </si>
  <si>
    <t>Jefra Bland - 22, Miss Teen Kentucky</t>
    <phoneticPr fontId="3" type="noConversion"/>
  </si>
  <si>
    <t>Stacey Kimbell - 27, internet producer</t>
    <phoneticPr fontId="3" type="noConversion"/>
  </si>
  <si>
    <t>Lisa Whelchel - 49, former TV star - Fan Fav</t>
    <phoneticPr fontId="3" type="noConversion"/>
  </si>
  <si>
    <t>Jeff Kent - 44, former baseball MVP</t>
    <phoneticPr fontId="3" type="noConversion"/>
  </si>
  <si>
    <t>Dawson - 28, insurance sales</t>
    <phoneticPr fontId="3" type="noConversion"/>
  </si>
  <si>
    <t>Katie Hanson - 22, former Miss Delaware</t>
    <phoneticPr fontId="3" type="noConversion"/>
  </si>
  <si>
    <t>Artis Silvester - 53, computer engineer</t>
    <phoneticPr fontId="3" type="noConversion"/>
  </si>
  <si>
    <t>Abi-Maria - 32, business student</t>
    <phoneticPr fontId="3" type="noConversion"/>
  </si>
  <si>
    <t>R.C. Saint-Armour - 27, investment banker</t>
    <phoneticPr fontId="3" type="noConversion"/>
  </si>
  <si>
    <t>Erik Reichenbach - 22, ice cream scooper</t>
    <phoneticPr fontId="3" type="noConversion"/>
  </si>
  <si>
    <t>James Clement- 30 - Fan Fav + Joel Anderson - 32, firefighter</t>
    <phoneticPr fontId="3" type="noConversion"/>
  </si>
  <si>
    <t>Chelsea Meissner - 26, medical sales</t>
    <phoneticPr fontId="3" type="noConversion"/>
  </si>
  <si>
    <t>Matt Quinlan - 33, attorney</t>
    <phoneticPr fontId="3" type="noConversion"/>
  </si>
  <si>
    <t>Shannon Elkins - 30, pest control</t>
    <phoneticPr fontId="3" type="noConversion"/>
  </si>
  <si>
    <t>7: Pearl Islands</t>
    <phoneticPr fontId="3" type="noConversion"/>
  </si>
  <si>
    <t>6: Amazon</t>
    <phoneticPr fontId="3" type="noConversion"/>
  </si>
  <si>
    <t>5: Thailand</t>
    <phoneticPr fontId="3" type="noConversion"/>
  </si>
  <si>
    <t>4: Marquesas</t>
    <phoneticPr fontId="3" type="noConversion"/>
  </si>
  <si>
    <t>3: Africa</t>
    <phoneticPr fontId="3" type="noConversion"/>
  </si>
  <si>
    <t>Mike Cheisl - 31, ex-marine</t>
    <phoneticPr fontId="3" type="noConversion"/>
  </si>
  <si>
    <t>Wins</t>
    <phoneticPr fontId="3" type="noConversion"/>
  </si>
  <si>
    <t>Final 2/3</t>
    <phoneticPr fontId="3" type="noConversion"/>
  </si>
  <si>
    <t>28: Cagayan</t>
    <phoneticPr fontId="3" type="noConversion"/>
  </si>
  <si>
    <t>27: Blood vs. Water</t>
    <phoneticPr fontId="3" type="noConversion"/>
  </si>
  <si>
    <t>26: Caramoan</t>
    <phoneticPr fontId="3" type="noConversion"/>
  </si>
  <si>
    <t>25: Philipines</t>
    <phoneticPr fontId="3" type="noConversion"/>
  </si>
  <si>
    <t>24: One World</t>
    <phoneticPr fontId="3" type="noConversion"/>
  </si>
  <si>
    <t>Candace Smith - 31, lawyer</t>
    <phoneticPr fontId="3" type="noConversion"/>
  </si>
  <si>
    <t>Keith Tollefson - 26, water treatment tech</t>
    <phoneticPr fontId="3" type="noConversion"/>
  </si>
  <si>
    <t>Dawn Meehan - 41, professor</t>
    <phoneticPr fontId="3" type="noConversion"/>
  </si>
  <si>
    <t>Rick Nelson - 51, rancher</t>
    <phoneticPr fontId="3" type="noConversion"/>
  </si>
  <si>
    <t>Stacey Powell - 44, mortician</t>
    <phoneticPr fontId="3" type="noConversion"/>
  </si>
  <si>
    <t>Reynold Toepfer - 30, real estate sales</t>
    <phoneticPr fontId="3" type="noConversion"/>
  </si>
  <si>
    <t>Sherri Beithman - 41, fast food fanchisee</t>
    <phoneticPr fontId="3" type="noConversion"/>
  </si>
  <si>
    <t>Malcolm Freeberg - 25, bartender + Eddie Fox - 23, fireman</t>
    <phoneticPr fontId="3" type="noConversion"/>
  </si>
  <si>
    <t>Francesca Hogi - 32, attorney + Laura Alexander - 23, administrative officer</t>
    <phoneticPr fontId="3" type="noConversion"/>
  </si>
  <si>
    <t>Brenda Lowe - 30, Paddleboard co-owner + Allie Pohevitz - 25, bartender</t>
    <phoneticPr fontId="3" type="noConversion"/>
  </si>
  <si>
    <t>Michael Snow - 44, event planner</t>
    <phoneticPr fontId="3" type="noConversion"/>
  </si>
  <si>
    <t>Dawn Meehan - 42, professor</t>
    <phoneticPr fontId="3" type="noConversion"/>
  </si>
  <si>
    <t>Cochran - 25, law student</t>
    <phoneticPr fontId="3" type="noConversion"/>
  </si>
  <si>
    <t>Brandon Hantz - 19, oil tank crewman</t>
    <phoneticPr fontId="3" type="noConversion"/>
  </si>
  <si>
    <t>Sarita White - 36, visual effects producer</t>
    <phoneticPr fontId="3" type="noConversion"/>
  </si>
  <si>
    <t>Natalie Tenerell - 18, professional dancer</t>
    <phoneticPr fontId="3" type="noConversion"/>
  </si>
  <si>
    <t>Julie Wolfe - 50, firefighter</t>
    <phoneticPr fontId="3" type="noConversion"/>
  </si>
  <si>
    <t>Phillip Sheppard - 52, former special agent</t>
    <phoneticPr fontId="3" type="noConversion"/>
  </si>
  <si>
    <t>Steve Wright - 51, ex-NFL player</t>
    <phoneticPr fontId="3" type="noConversion"/>
  </si>
  <si>
    <t>Amy Cusack - 34 + Mary Sartain - 29, small business owner</t>
    <phoneticPr fontId="3" type="noConversion"/>
  </si>
  <si>
    <t>Jonas Otsuji - 37, sushi chef</t>
    <phoneticPr fontId="3" type="noConversion"/>
  </si>
  <si>
    <t>Angie Layton - 20, student</t>
    <phoneticPr fontId="3" type="noConversion"/>
  </si>
  <si>
    <t>Malcolm Freberg - 25, bartender</t>
    <phoneticPr fontId="3" type="noConversion"/>
  </si>
  <si>
    <t>Zane Knight - 28, tire repair</t>
    <phoneticPr fontId="3" type="noConversion"/>
  </si>
  <si>
    <t>Tough old broad (40+ thin, in shape, always wirey, always tough, can be very astute but is also prone to emotional outbursts)</t>
    <phoneticPr fontId="3" type="noConversion"/>
  </si>
  <si>
    <t>Kat Edorsson - 22, timeshare rep</t>
    <phoneticPr fontId="3" type="noConversion"/>
  </si>
  <si>
    <t>Alina Wilson - 23, art student</t>
    <phoneticPr fontId="3" type="noConversion"/>
  </si>
  <si>
    <t>Papa Bear - 48, retired NYPD detective</t>
    <phoneticPr fontId="3" type="noConversion"/>
  </si>
  <si>
    <t>Mikala Wingle - 22, football player</t>
    <phoneticPr fontId="3" type="noConversion"/>
  </si>
  <si>
    <t>Andrea Boehlke - 23, entertainment host + Julia Landaur - 21, race car driver</t>
    <phoneticPr fontId="3" type="noConversion"/>
  </si>
  <si>
    <t>Shambo - 45, ex-marine</t>
    <phoneticPr fontId="3" type="noConversion"/>
  </si>
  <si>
    <t>Spencer Duhm - 19, student</t>
    <phoneticPr fontId="3" type="noConversion"/>
  </si>
  <si>
    <t>Paloma Soto-Castillo - 24, student</t>
  </si>
  <si>
    <t>G.C. - 26, maintenance supervisor</t>
    <phoneticPr fontId="3" type="noConversion"/>
  </si>
  <si>
    <t>Gillian Larson - 61, retired nurse</t>
    <phoneticPr fontId="3" type="noConversion"/>
  </si>
  <si>
    <t>Ozzy Lusth - 26 + Jason Siska - 22, student teacher (gymnastics)</t>
    <phoneticPr fontId="3" type="noConversion"/>
  </si>
  <si>
    <t>Eliza Orlins - 25</t>
    <phoneticPr fontId="3" type="noConversion"/>
  </si>
  <si>
    <t>Jonny Fairplay - 33</t>
    <phoneticPr fontId="3" type="noConversion"/>
  </si>
  <si>
    <t>Parvati Shallow - 25, boxer + Natalie Bolton - 32, personal trainer</t>
    <phoneticPr fontId="3" type="noConversion"/>
  </si>
  <si>
    <t>Sabrina Thompson - 33, teacher</t>
    <phoneticPr fontId="3" type="noConversion"/>
  </si>
  <si>
    <t>Tarzan - 64, plastic surgeon</t>
    <phoneticPr fontId="3" type="noConversion"/>
  </si>
  <si>
    <t>Nina Acosta - 51, retired LAPD</t>
    <phoneticPr fontId="3" type="noConversion"/>
  </si>
  <si>
    <t>Bill Posley - 28, stand up comedian</t>
    <phoneticPr fontId="3" type="noConversion"/>
  </si>
  <si>
    <t>Kim Spradlin - 29, bridal shop owner - Fan Fav</t>
    <phoneticPr fontId="3" type="noConversion"/>
  </si>
  <si>
    <t>Ace Gordon - 27, fashion photographer</t>
    <phoneticPr fontId="3" type="noConversion"/>
  </si>
  <si>
    <t>Yau-Man Chan - 54, engineer</t>
    <phoneticPr fontId="3" type="noConversion"/>
  </si>
  <si>
    <t>Cirie Fields - 45, nurse</t>
    <phoneticPr fontId="3" type="noConversion"/>
  </si>
  <si>
    <t>Good Ol' Boy (can be really old or really young). Young guys are usually really good looking and very dumb.</t>
    <phoneticPr fontId="3" type="noConversion"/>
  </si>
  <si>
    <t>Jay Byars - 25, model</t>
    <phoneticPr fontId="3" type="noConversion"/>
  </si>
  <si>
    <t>Wendy DeSmidt-Kohlhoff - 48, goat rancher</t>
    <phoneticPr fontId="3" type="noConversion"/>
  </si>
  <si>
    <t>2: Australia</t>
    <phoneticPr fontId="3" type="noConversion"/>
  </si>
  <si>
    <t>1: Borneo</t>
    <phoneticPr fontId="3" type="noConversion"/>
  </si>
  <si>
    <t>Wins</t>
    <phoneticPr fontId="3" type="noConversion"/>
  </si>
  <si>
    <t>Plays</t>
    <phoneticPr fontId="3" type="noConversion"/>
  </si>
  <si>
    <t>Description</t>
    <phoneticPr fontId="3" type="noConversion"/>
  </si>
  <si>
    <t>Ralph Kiser - 45, farmer</t>
    <phoneticPr fontId="3" type="noConversion"/>
  </si>
  <si>
    <t>David Murphy - 29, attorney</t>
    <phoneticPr fontId="3" type="noConversion"/>
  </si>
  <si>
    <t>Jimmy T - 48, fisherman</t>
    <phoneticPr fontId="3" type="noConversion"/>
  </si>
  <si>
    <t>Fabio - 21, student</t>
    <phoneticPr fontId="3" type="noConversion"/>
  </si>
  <si>
    <t>Christine Sheilds-Markoski - 39, teacher</t>
    <phoneticPr fontId="3" type="noConversion"/>
  </si>
  <si>
    <t>Jim Rice - 35, medical sales</t>
    <phoneticPr fontId="3" type="noConversion"/>
  </si>
  <si>
    <t>Semhar Tadesse - 24, spoken word artist</t>
    <phoneticPr fontId="3" type="noConversion"/>
  </si>
  <si>
    <t>Colton Cumbie (Quit) - 21, student</t>
    <phoneticPr fontId="3" type="noConversion"/>
  </si>
  <si>
    <t>Sally Schumann - 27, social worker</t>
    <phoneticPr fontId="3" type="noConversion"/>
  </si>
  <si>
    <t>Marissa Calihan - 26, student</t>
    <phoneticPr fontId="3" type="noConversion"/>
  </si>
  <si>
    <t>Erik Cardona - 28, bartender</t>
    <phoneticPr fontId="3" type="noConversion"/>
  </si>
  <si>
    <t>John Fincher - 25, rocket scientist</t>
    <phoneticPr fontId="3" type="noConversion"/>
  </si>
  <si>
    <t>Dave Ball - 38, fitness instructor</t>
    <phoneticPr fontId="3" type="noConversion"/>
  </si>
  <si>
    <t>Betsy Bolan - 48, police officer</t>
    <phoneticPr fontId="3" type="noConversion"/>
  </si>
  <si>
    <t>Mike Borassi - 62, private chef</t>
    <phoneticPr fontId="3" type="noConversion"/>
  </si>
  <si>
    <t>Ben Browning - 28, bartender</t>
    <phoneticPr fontId="3" type="noConversion"/>
  </si>
  <si>
    <t>Hope Driskell - 23, pre law student</t>
    <phoneticPr fontId="3" type="noConversion"/>
  </si>
  <si>
    <t>Albert Destrade - 26, baseball/dating coach</t>
    <phoneticPr fontId="3" type="noConversion"/>
  </si>
  <si>
    <t>Edna Ma - 35, doctor</t>
    <phoneticPr fontId="3" type="noConversion"/>
  </si>
  <si>
    <t>Cochran - 24, law student</t>
    <phoneticPr fontId="3" type="noConversion"/>
  </si>
  <si>
    <t>Whitney Duncan - 27, country singer</t>
    <phoneticPr fontId="3" type="noConversion"/>
  </si>
  <si>
    <t>Stephanie Valencia - 26, waitress</t>
    <phoneticPr fontId="3" type="noConversion"/>
  </si>
  <si>
    <t>Kristina Kell - 46, law student</t>
    <phoneticPr fontId="3" type="noConversion"/>
  </si>
  <si>
    <t>Kelly Czarnecki - 22, retail sales</t>
    <phoneticPr fontId="3" type="noConversion"/>
  </si>
  <si>
    <t>Sugar - 29, pinup girl</t>
    <phoneticPr fontId="3" type="noConversion"/>
  </si>
  <si>
    <t>Randy Bailey - 49, videographer</t>
    <phoneticPr fontId="3" type="noConversion"/>
  </si>
  <si>
    <t>Cystal Cox - 29, ex Olympian</t>
    <phoneticPr fontId="3" type="noConversion"/>
  </si>
  <si>
    <t>Alicia Rosa - 25, teacher</t>
    <phoneticPr fontId="3" type="noConversion"/>
  </si>
  <si>
    <t>Troyzan Robertson - 50, photographer</t>
    <phoneticPr fontId="3" type="noConversion"/>
  </si>
  <si>
    <t>Christina Cha - 29, career consultant</t>
    <phoneticPr fontId="3" type="noConversion"/>
  </si>
  <si>
    <t>Leif Manson - 27, medical technician</t>
    <phoneticPr fontId="3" type="noConversion"/>
  </si>
  <si>
    <t>Monica Culpepper - 41, ex-NFL player's wife</t>
    <phoneticPr fontId="3" type="noConversion"/>
  </si>
  <si>
    <t>Mike Jefferson - 30, banker</t>
    <phoneticPr fontId="3" type="noConversion"/>
  </si>
  <si>
    <t>21: Nicaragua (Old vs. Young)</t>
    <phoneticPr fontId="3" type="noConversion"/>
  </si>
  <si>
    <t>Ozzy - Fan Favourite</t>
    <phoneticPr fontId="3" type="noConversion"/>
  </si>
  <si>
    <t>Yau-Man Chan - 55, engineer</t>
    <phoneticPr fontId="3" type="noConversion"/>
  </si>
  <si>
    <t>Brenda Lowe - 27, business owner</t>
    <phoneticPr fontId="3" type="noConversion"/>
  </si>
  <si>
    <t>Chase Rice - 27, race car driver</t>
    <phoneticPr fontId="3" type="noConversion"/>
  </si>
  <si>
    <t>Dan Lembo - 63, Real Estate Executive</t>
    <phoneticPr fontId="3" type="noConversion"/>
  </si>
  <si>
    <t>Holly Hoffman - 44, Swim Coach</t>
    <phoneticPr fontId="3" type="noConversion"/>
  </si>
  <si>
    <t>Jill Behm - 43, ER Doctor</t>
    <phoneticPr fontId="3" type="noConversion"/>
  </si>
  <si>
    <t>Stephen Fishbach - 29, marketing director</t>
    <phoneticPr fontId="3" type="noConversion"/>
  </si>
  <si>
    <t>Sierra Ried - 23, fashion student</t>
    <phoneticPr fontId="3" type="noConversion"/>
  </si>
  <si>
    <t>Sydney Wheeler - 24, model</t>
    <phoneticPr fontId="3" type="noConversion"/>
  </si>
  <si>
    <t>Taj Johnson-George - 37, singer/wife of NFL player</t>
    <phoneticPr fontId="3" type="noConversion"/>
  </si>
  <si>
    <t>Tyson Apostle - 29, ex pro cyclist</t>
    <phoneticPr fontId="3" type="noConversion"/>
  </si>
  <si>
    <t>Bob Crowley - 57, physics teacher - Fan Fav + Ken Hoang - 22, pro video gamer</t>
    <phoneticPr fontId="3" type="noConversion"/>
  </si>
  <si>
    <t>Frosti Zerno - 20, athlete/student</t>
    <phoneticPr fontId="3" type="noConversion"/>
  </si>
  <si>
    <t>Yasmin Giles - 33, hair dresser</t>
    <phoneticPr fontId="3" type="noConversion"/>
  </si>
  <si>
    <t>Russel Hantz - 36, oil company owner - Fan Fav</t>
    <phoneticPr fontId="3" type="noConversion"/>
  </si>
  <si>
    <t>Liz Kim - 38, urban planner</t>
    <phoneticPr fontId="3" type="noConversion"/>
  </si>
  <si>
    <t>Laura Morett - 39, office manager</t>
    <phoneticPr fontId="3" type="noConversion"/>
  </si>
  <si>
    <t>Jaison Roberton - 28, law student</t>
    <phoneticPr fontId="3" type="noConversion"/>
  </si>
  <si>
    <t>Monica Padilla - 25, law student</t>
    <phoneticPr fontId="3" type="noConversion"/>
  </si>
  <si>
    <t>Corrine Kaplan - 33, clinical consultant</t>
    <phoneticPr fontId="3" type="noConversion"/>
  </si>
  <si>
    <t>Roxy Morris - 28, seminary student</t>
    <phoneticPr fontId="3" type="noConversion"/>
  </si>
  <si>
    <t>Denise Stapley - 41, sex therapist</t>
    <phoneticPr fontId="3" type="noConversion"/>
  </si>
  <si>
    <t>Erica Durousseau - 27, fundraiser</t>
    <phoneticPr fontId="3" type="noConversion"/>
  </si>
  <si>
    <t>Anothony Robinson - 32, witness locator</t>
    <phoneticPr fontId="3" type="noConversion"/>
  </si>
  <si>
    <t>Boo - 32, contruction worker</t>
    <phoneticPr fontId="3" type="noConversion"/>
  </si>
  <si>
    <t>Lisi Linares - 36, customer service</t>
    <phoneticPr fontId="3" type="noConversion"/>
  </si>
  <si>
    <t>Rita Verreos - 38, single mom</t>
    <phoneticPr fontId="3" type="noConversion"/>
  </si>
  <si>
    <t>Sylvia Kwan - 52, architect</t>
    <phoneticPr fontId="3" type="noConversion"/>
  </si>
  <si>
    <t>NaOnka Mixen (Quit) - 27, PE teacher</t>
    <phoneticPr fontId="3" type="noConversion"/>
  </si>
  <si>
    <t>Ashley Trainer - 22, spa sales</t>
    <phoneticPr fontId="3" type="noConversion"/>
  </si>
  <si>
    <t>Mick Trimming - 33, doctor</t>
    <phoneticPr fontId="3" type="noConversion"/>
  </si>
  <si>
    <t>Corinne Kaplan - 29, pharmaceutical sales</t>
    <phoneticPr fontId="3" type="noConversion"/>
  </si>
  <si>
    <t>Kathleen Sleckman (Quit) - 45, golf course vendor - quit</t>
    <phoneticPr fontId="3" type="noConversion"/>
  </si>
  <si>
    <t>Dana Lambert (Quit) - 32, cosmetologist</t>
    <phoneticPr fontId="3" type="noConversion"/>
  </si>
  <si>
    <t>Kourtney Moon (Med) - 29, motorcycle repair</t>
    <phoneticPr fontId="3" type="noConversion"/>
  </si>
  <si>
    <t>Sherea Lloyd - 28, teacher</t>
    <phoneticPr fontId="3" type="noConversion"/>
  </si>
  <si>
    <t>Denise Martin - 40, lunch lady</t>
    <phoneticPr fontId="3" type="noConversion"/>
  </si>
  <si>
    <t>Ashley Massaro - 28, WWE wrestler</t>
    <phoneticPr fontId="3" type="noConversion"/>
  </si>
  <si>
    <t>Chicken Morris - 47, farmer</t>
    <phoneticPr fontId="3" type="noConversion"/>
  </si>
  <si>
    <t>Leslie Nease - 38, Christian talk show host</t>
    <phoneticPr fontId="3" type="noConversion"/>
  </si>
  <si>
    <t>Jacqui Berg - 25, medical sales</t>
    <phoneticPr fontId="3" type="noConversion"/>
  </si>
  <si>
    <t>Stephanie Dill - 29, firefighter</t>
    <phoneticPr fontId="3" type="noConversion"/>
  </si>
  <si>
    <t>Tanya Vance - 27, social worker</t>
    <phoneticPr fontId="3" type="noConversion"/>
  </si>
  <si>
    <t>Ted Rogers Jr. - 37, software developer</t>
    <phoneticPr fontId="3" type="noConversion"/>
  </si>
  <si>
    <t>Brian Heidik - 34, used car salesman</t>
    <phoneticPr fontId="3" type="noConversion"/>
  </si>
  <si>
    <t>Michelle Chase - 24, production assistant</t>
    <phoneticPr fontId="3" type="noConversion"/>
  </si>
  <si>
    <t>Keith Famie - 40, chef</t>
    <phoneticPr fontId="3" type="noConversion"/>
  </si>
  <si>
    <t>Sandy Bergman - 53, school bus driver</t>
    <phoneticPr fontId="3" type="noConversion"/>
  </si>
  <si>
    <t>Coach Wade - 39, soccer coach</t>
    <phoneticPr fontId="3" type="noConversion"/>
  </si>
  <si>
    <t>Brandon Synott - 30, millionaire entrepreneur</t>
    <phoneticPr fontId="3" type="noConversion"/>
  </si>
  <si>
    <t>Debra Beebee - 46, principal</t>
    <phoneticPr fontId="3" type="noConversion"/>
  </si>
  <si>
    <t>Erin Lobdell - 26, makeup artist</t>
    <phoneticPr fontId="3" type="noConversion"/>
  </si>
  <si>
    <t>J.T. - 24, cattle rancher - Fan Fav</t>
    <phoneticPr fontId="3" type="noConversion"/>
  </si>
  <si>
    <t>Russel Swan - 42, attorney (Med)</t>
    <phoneticPr fontId="3" type="noConversion"/>
  </si>
  <si>
    <t>Nick Brown - 23, harvard law student</t>
    <phoneticPr fontId="3" type="noConversion"/>
  </si>
  <si>
    <t>Amber Brkich - 22, admin assistant</t>
    <phoneticPr fontId="3" type="noConversion"/>
  </si>
  <si>
    <t>Rob Cesternino - 24, project coordinator</t>
    <phoneticPr fontId="3" type="noConversion"/>
  </si>
  <si>
    <t>Roger Sexton - 56, construction company executive</t>
    <phoneticPr fontId="3" type="noConversion"/>
  </si>
  <si>
    <t>Ryan Aiken - 23, model</t>
    <phoneticPr fontId="3" type="noConversion"/>
  </si>
  <si>
    <t>Shane Powers - 35, entertainment marketing</t>
    <phoneticPr fontId="3" type="noConversion"/>
  </si>
  <si>
    <t>Tina Scheer - 44, lumberjack</t>
    <phoneticPr fontId="3" type="noConversion"/>
  </si>
  <si>
    <t>Jenna Morasca - 21, swimsuit model</t>
    <phoneticPr fontId="3" type="noConversion"/>
  </si>
  <si>
    <t>Courtney Yates - 26, waitress</t>
    <phoneticPr fontId="3" type="noConversion"/>
  </si>
  <si>
    <t>Roger Bingham - 53, farmer (Kentucky)</t>
    <phoneticPr fontId="3" type="noConversion"/>
  </si>
  <si>
    <t>Bobby Jon Drinkard- 28 + Brandon Bellinger - 22, farmer</t>
    <phoneticPr fontId="3" type="noConversion"/>
  </si>
  <si>
    <t>Kelly Sherbaugh - 25, hairstylist</t>
    <phoneticPr fontId="3" type="noConversion"/>
  </si>
  <si>
    <t>Aras Baskauskas - 24, yoga instructor</t>
    <phoneticPr fontId="3" type="noConversion"/>
  </si>
  <si>
    <t>Courtney Marit - 31, fire dancer</t>
    <phoneticPr fontId="3" type="noConversion"/>
  </si>
  <si>
    <t>Nick Stanbury -25,  financial sales</t>
    <phoneticPr fontId="3" type="noConversion"/>
  </si>
  <si>
    <t>Dan Barry - 51, former astronaut</t>
    <phoneticPr fontId="3" type="noConversion"/>
  </si>
  <si>
    <t>Terry Deitz - 46, retired Navy fighter pilot</t>
    <phoneticPr fontId="3" type="noConversion"/>
  </si>
  <si>
    <t>Jonathan Penner (Med) - 45, writer/producer + Mikey B - 34, writer/actor</t>
    <phoneticPr fontId="3" type="noConversion"/>
  </si>
  <si>
    <t>Joe Dowdle (Med) - 26, real estate agent</t>
    <phoneticPr fontId="3" type="noConversion"/>
  </si>
  <si>
    <t>Bruce Kanegal (Med) - 57, karate instructor</t>
    <phoneticPr fontId="3" type="noConversion"/>
  </si>
  <si>
    <t>Bobby Mason - 32, attorney</t>
    <phoneticPr fontId="3" type="noConversion"/>
  </si>
  <si>
    <t>James Clement - 30, grave digger - Fan Fav</t>
    <phoneticPr fontId="3" type="noConversion"/>
  </si>
  <si>
    <t>Pei-Ghee Law - 29, jeweler</t>
    <phoneticPr fontId="3" type="noConversion"/>
  </si>
  <si>
    <t>Jed Hildbrand - 25, dental student</t>
    <phoneticPr fontId="3" type="noConversion"/>
  </si>
  <si>
    <t xml:space="preserve">John Raymond - 40, pastor </t>
    <phoneticPr fontId="3" type="noConversion"/>
  </si>
  <si>
    <t>Ken Stafford - 30, police officer</t>
    <phoneticPr fontId="3" type="noConversion"/>
  </si>
  <si>
    <t>Sandra - 35 + Cirie</t>
    <phoneticPr fontId="3" type="noConversion"/>
  </si>
  <si>
    <t>Tyson Apostle</t>
    <phoneticPr fontId="3" type="noConversion"/>
  </si>
  <si>
    <t>Penny Ramsey - 27, pharmaceutical sales</t>
    <phoneticPr fontId="3" type="noConversion"/>
  </si>
  <si>
    <t>Robb Zbacnik - 23, bartender</t>
    <phoneticPr fontId="3" type="noConversion"/>
  </si>
  <si>
    <t>Shii Ann Huang - 28, executive recruiter</t>
    <phoneticPr fontId="3" type="noConversion"/>
  </si>
  <si>
    <t>Silas Gaither - 23, bartender</t>
    <phoneticPr fontId="3" type="noConversion"/>
  </si>
  <si>
    <t>Carl Bilancione - 46, dentist</t>
    <phoneticPr fontId="3" type="noConversion"/>
  </si>
  <si>
    <t>Jeff Varner - 34, internet project manager</t>
    <phoneticPr fontId="3" type="noConversion"/>
  </si>
  <si>
    <t>Mitchell Olson - 23, singer/songwriter</t>
    <phoneticPr fontId="3" type="noConversion"/>
  </si>
  <si>
    <t>Charlie Herschel - 29, management consultant</t>
  </si>
  <si>
    <t>Dan Kay - 32, lawyer</t>
    <phoneticPr fontId="3" type="noConversion"/>
  </si>
  <si>
    <t>Kel Gleason - 32, army intelligence officer</t>
    <phoneticPr fontId="3" type="noConversion"/>
  </si>
  <si>
    <t>Mad Dog - 52, retired police officer</t>
    <phoneticPr fontId="3" type="noConversion"/>
  </si>
  <si>
    <t>Kimmi Kapenberg - 28, vegetarian bartender</t>
    <phoneticPr fontId="3" type="noConversion"/>
  </si>
  <si>
    <t>Alicia Callaway - 32, personal trainer</t>
    <phoneticPr fontId="3" type="noConversion"/>
  </si>
  <si>
    <t>Jerri Mathey - 30, actress</t>
    <phoneticPr fontId="3" type="noConversion"/>
  </si>
  <si>
    <t>Brianna Varela - 22, retail sales</t>
    <phoneticPr fontId="3" type="noConversion"/>
  </si>
  <si>
    <t>Ruth-Marie Milliman - 48, shopping centre director</t>
    <phoneticPr fontId="3" type="noConversion"/>
  </si>
  <si>
    <t>Jeanne Hebert - 41, marketing director</t>
    <phoneticPr fontId="3" type="noConversion"/>
  </si>
  <si>
    <t>Joanna Ward - 31, guidance counselor</t>
    <phoneticPr fontId="3" type="noConversion"/>
  </si>
  <si>
    <t>Matthew Von Ertfelda - 33, restaurant designer</t>
    <phoneticPr fontId="3" type="noConversion"/>
  </si>
  <si>
    <t>Janet Koth - 47, homemaker</t>
    <phoneticPr fontId="3" type="noConversion"/>
  </si>
  <si>
    <t>Shawna Mitchell - 23, retail saleswoman</t>
    <phoneticPr fontId="3" type="noConversion"/>
  </si>
  <si>
    <t>Becky Lee - 28</t>
    <phoneticPr fontId="3" type="noConversion"/>
  </si>
  <si>
    <t>Ozzy Lusth - 25, waiter</t>
    <phoneticPr fontId="3" type="noConversion"/>
  </si>
  <si>
    <t>Brooke Struck - 26, law school grad</t>
    <phoneticPr fontId="3" type="noConversion"/>
  </si>
  <si>
    <t>Blake Towsley - 24</t>
    <phoneticPr fontId="3" type="noConversion"/>
  </si>
  <si>
    <t>Danni Boatwright - 30, sports talk show host</t>
    <phoneticPr fontId="3" type="noConversion"/>
  </si>
  <si>
    <t>Cindy Hall - 31, zoo keeper</t>
    <phoneticPr fontId="3" type="noConversion"/>
  </si>
  <si>
    <t>Morgan DeVitt - 23, magician assistant</t>
    <phoneticPr fontId="3" type="noConversion"/>
  </si>
  <si>
    <t>Lydia Morales - 42, fishmonger</t>
    <phoneticPr fontId="3" type="noConversion"/>
  </si>
  <si>
    <t>Danielle DiLorenzo - 24, medical sales</t>
    <phoneticPr fontId="3" type="noConversion"/>
  </si>
  <si>
    <t>Misty Giles - 24, engineer</t>
    <phoneticPr fontId="3" type="noConversion"/>
  </si>
  <si>
    <t>Melinda Hyder - 32, professional singer</t>
    <phoneticPr fontId="3" type="noConversion"/>
  </si>
  <si>
    <t>Judd Sergeant - 35, doorman</t>
    <phoneticPr fontId="3" type="noConversion"/>
  </si>
  <si>
    <t>Todd Herzog - 22, flight attendant</t>
    <phoneticPr fontId="3" type="noConversion"/>
  </si>
  <si>
    <t>Amanda Kimmel - 23, hiking guide</t>
    <phoneticPr fontId="3" type="noConversion"/>
  </si>
  <si>
    <t>Helen Glover - 47, Navy swim instructor</t>
    <phoneticPr fontId="3" type="noConversion"/>
  </si>
  <si>
    <t>Jake Billingsley - 60, land broker</t>
    <phoneticPr fontId="3" type="noConversion"/>
  </si>
  <si>
    <t>Jan Gentry - 53, teacher</t>
    <phoneticPr fontId="3" type="noConversion"/>
  </si>
  <si>
    <t xml:space="preserve">True Grit - Soldier/Retired Professional athlete/Cop/Fireman (35+) </t>
    <phoneticPr fontId="3" type="noConversion"/>
  </si>
  <si>
    <t>Secretly smart bikini babe (20-25) - tough, sometimes in something like pre law, sometimes just a good head on her shoulders. The sweetheart that viewers fall in love with.</t>
    <phoneticPr fontId="3" type="noConversion"/>
  </si>
  <si>
    <t>B.B. Andersen - 64, real estate developer</t>
    <phoneticPr fontId="3" type="noConversion"/>
  </si>
  <si>
    <t>Joel Klug - 27, financial advisor</t>
    <phoneticPr fontId="3" type="noConversion"/>
  </si>
  <si>
    <t>Dirk Been - 23, dairy farmer</t>
    <phoneticPr fontId="3" type="noConversion"/>
  </si>
  <si>
    <t>Yul Kwon - 31, management consultant, Adam Gentry - 28, copier sales, Nate Gonzalez - 26, retail sales</t>
    <phoneticPr fontId="3" type="noConversion"/>
  </si>
  <si>
    <t>Jenny Cuzon-Bae - 36, real estate + Cecilia Mansilla - 29, risk consultant</t>
    <phoneticPr fontId="3" type="noConversion"/>
  </si>
  <si>
    <t>Cristina Coria - 35, police officer + Stephanie Favor - 35, nursing student</t>
    <phoneticPr fontId="3" type="noConversion"/>
  </si>
  <si>
    <t>John Cody, doctor</t>
    <phoneticPr fontId="3" type="noConversion"/>
  </si>
  <si>
    <t>Tyson Apostle + Arras Baskauskas</t>
    <phoneticPr fontId="3" type="noConversion"/>
  </si>
  <si>
    <t>Parvati Shallow - 26</t>
    <phoneticPr fontId="3" type="noConversion"/>
  </si>
  <si>
    <t>Jessie Camacho - 27, sheriff</t>
    <phoneticPr fontId="3" type="noConversion"/>
  </si>
  <si>
    <t>Diane Ogden - 42, mail carrier</t>
    <phoneticPr fontId="3" type="noConversion"/>
  </si>
  <si>
    <t>Tom Buchanan - 45, farmer</t>
    <phoneticPr fontId="3" type="noConversion"/>
  </si>
  <si>
    <t>Perez Hilton. Gay guy (usually young). Very social and likeable.</t>
    <phoneticPr fontId="3" type="noConversion"/>
  </si>
  <si>
    <t>Deb Eaton - 45, Corrections Officer</t>
    <phoneticPr fontId="3" type="noConversion"/>
  </si>
  <si>
    <t>Dave Johnson - 24, rocket scientist</t>
    <phoneticPr fontId="3" type="noConversion"/>
  </si>
  <si>
    <t>Pete Yurkowski - 24, engineering graduate</t>
    <phoneticPr fontId="3" type="noConversion"/>
  </si>
  <si>
    <t>Alex Bell - 32, triathalon coach</t>
    <phoneticPr fontId="3" type="noConversion"/>
  </si>
  <si>
    <t>Butch Lockley - 50, school principal</t>
    <phoneticPr fontId="3" type="noConversion"/>
  </si>
  <si>
    <t>Christy Smith - 24, adventure guide</t>
    <phoneticPr fontId="3" type="noConversion"/>
  </si>
  <si>
    <t>Daniel Lue - 27, tax accountant</t>
    <phoneticPr fontId="3" type="noConversion"/>
  </si>
  <si>
    <t>Deena Bennett - 35, district attorney</t>
    <phoneticPr fontId="3" type="noConversion"/>
  </si>
  <si>
    <t>Heidi Strobel - 24, gym teacher</t>
    <phoneticPr fontId="3" type="noConversion"/>
  </si>
  <si>
    <t>Kim Johnson - 56, retired teacher</t>
    <phoneticPr fontId="3" type="noConversion"/>
  </si>
  <si>
    <t>Robert DeCanio - 38, limosine driver</t>
    <phoneticPr fontId="3" type="noConversion"/>
  </si>
  <si>
    <t>Vecepia Towery - 36, office manager</t>
    <phoneticPr fontId="3" type="noConversion"/>
  </si>
  <si>
    <t>Neleh Dennis - 21, student</t>
    <phoneticPr fontId="3" type="noConversion"/>
  </si>
  <si>
    <t>Kathy Vavrick-O-Brien - 47, real estate agent</t>
    <phoneticPr fontId="3" type="noConversion"/>
  </si>
  <si>
    <t>Paschal English - 56, judge</t>
    <phoneticPr fontId="3" type="noConversion"/>
  </si>
  <si>
    <t>John Carroll - 36, nurse</t>
  </si>
  <si>
    <t>Zoe Zanidakis - 35, fishing boat captain</t>
    <phoneticPr fontId="3" type="noConversion"/>
  </si>
  <si>
    <t>Tammy Leitner - 29, crime reporter</t>
    <phoneticPr fontId="3" type="noConversion"/>
  </si>
  <si>
    <t>Kelly "Purple" - 20, nursing student</t>
    <phoneticPr fontId="3" type="noConversion"/>
  </si>
  <si>
    <t>Parvati Shallow - 23, boxer</t>
    <phoneticPr fontId="3" type="noConversion"/>
  </si>
  <si>
    <t>Candice Woodcock - 23, med student</t>
    <phoneticPr fontId="3" type="noConversion"/>
  </si>
  <si>
    <t>Shii Ann Huang - 29</t>
    <phoneticPr fontId="3" type="noConversion"/>
  </si>
  <si>
    <t>Billy Garcia - 36, heavy metal musician</t>
    <phoneticPr fontId="3" type="noConversion"/>
  </si>
  <si>
    <t>J.P. Calderon - 30, volleyball pro</t>
    <phoneticPr fontId="3" type="noConversion"/>
  </si>
  <si>
    <t>John McLain - average Joe (25-35, bartender, construction, actor, cop, fireman, often super buff, often super intense)</t>
    <phoneticPr fontId="3" type="noConversion"/>
  </si>
  <si>
    <t>Gabriel Cade - 23, bartender former comp. figure skater</t>
    <phoneticPr fontId="3" type="noConversion"/>
  </si>
  <si>
    <t>Amanda Kimmell - 24</t>
    <phoneticPr fontId="3" type="noConversion"/>
  </si>
  <si>
    <t>J.T. - 25</t>
    <phoneticPr fontId="3" type="noConversion"/>
  </si>
  <si>
    <t>Rupert Boneham - 45 + Coach - 38</t>
    <phoneticPr fontId="3" type="noConversion"/>
  </si>
  <si>
    <t>Sugar - 30</t>
    <phoneticPr fontId="3" type="noConversion"/>
  </si>
  <si>
    <t>Stephanie LaGrossa - 29</t>
    <phoneticPr fontId="3" type="noConversion"/>
  </si>
  <si>
    <t>Russel Hantz - 37, Fan Fav + Randy Bailey - 50</t>
    <phoneticPr fontId="3" type="noConversion"/>
  </si>
  <si>
    <t>Jamie Newton - 24, water ski instructor</t>
    <phoneticPr fontId="3" type="noConversion"/>
  </si>
  <si>
    <t>Margaret Bobonich - 43, nurse + Amy O'Hara - 39, police sergeant</t>
    <phoneticPr fontId="3" type="noConversion"/>
  </si>
  <si>
    <t>Gary Hogeboom - 47, former NFL player + Jim Lynch - 63, fire captain</t>
    <phoneticPr fontId="3" type="noConversion"/>
  </si>
  <si>
    <t>Rudy Boesch - 72, retired Navy Seal</t>
    <phoneticPr fontId="3" type="noConversion"/>
  </si>
  <si>
    <t>Susan Hawk - 38, truck driver</t>
    <phoneticPr fontId="3" type="noConversion"/>
  </si>
  <si>
    <t>Sean Kenniff - 30, nuerologist</t>
    <phoneticPr fontId="3" type="noConversion"/>
  </si>
  <si>
    <t>Colleen Haskell - 23, student</t>
    <phoneticPr fontId="3" type="noConversion"/>
  </si>
  <si>
    <t>Gervase Peterson - 30, cigar lounge owner</t>
    <phoneticPr fontId="3" type="noConversion"/>
  </si>
  <si>
    <t>Jenna Lewis - 22, student</t>
    <phoneticPr fontId="3" type="noConversion"/>
  </si>
  <si>
    <t>Greg Buis - 24, Ivy League graduate</t>
    <phoneticPr fontId="3" type="noConversion"/>
  </si>
  <si>
    <t>The Specialist - older eccentric guy (40-65 grating, very often a narcissist, control freak, likes to nickname himself and thinks he's running the game)</t>
    <phoneticPr fontId="3" type="noConversion"/>
  </si>
  <si>
    <t>Seduce and Destroy Frank T.J. Mackey - young professional with accolades (25-35 working professional, sales, consultant, egotistical, often thinks he's way smarter than he is)</t>
    <phoneticPr fontId="3" type="noConversion"/>
  </si>
  <si>
    <t>Shawn Cohen - 28, advertising sales + Osten Taylor - 27, equity trade manager (quit)</t>
    <phoneticPr fontId="3" type="noConversion"/>
  </si>
  <si>
    <t>Rudy Boesch - 75</t>
    <phoneticPr fontId="3" type="noConversion"/>
  </si>
  <si>
    <t>Rob Cesternino - 25</t>
    <phoneticPr fontId="3" type="noConversion"/>
  </si>
  <si>
    <t>Richard Hatch - 42</t>
    <phoneticPr fontId="3" type="noConversion"/>
  </si>
  <si>
    <t>Ethan Zohn - 30</t>
    <phoneticPr fontId="3" type="noConversion"/>
  </si>
  <si>
    <t>Jerri Manthey - 33</t>
    <phoneticPr fontId="3" type="noConversion"/>
  </si>
  <si>
    <t>Lex van den Berghe - 40</t>
    <phoneticPr fontId="3" type="noConversion"/>
  </si>
  <si>
    <t>Alicia Calaway - 35</t>
    <phoneticPr fontId="3" type="noConversion"/>
  </si>
  <si>
    <t>Courtney Yates - 28 + Danielle DiLorenzo - 28 +  Jerri Manthey - 38</t>
    <phoneticPr fontId="3" type="noConversion"/>
  </si>
  <si>
    <t>Stephanie LaGrossa</t>
    <phoneticPr fontId="3" type="noConversion"/>
  </si>
  <si>
    <t>Clay Jordan - 46, restauranteur</t>
    <phoneticPr fontId="3" type="noConversion"/>
  </si>
  <si>
    <t>Erin Collins - 26, real estate agent</t>
    <phoneticPr fontId="3" type="noConversion"/>
  </si>
  <si>
    <t>Ghandia Johnson - 33, legal secretary</t>
    <phoneticPr fontId="3" type="noConversion"/>
  </si>
  <si>
    <t>Lex van den Berghe - 38, musician/marketing executive</t>
    <phoneticPr fontId="3" type="noConversion"/>
  </si>
  <si>
    <t>Teresa Cooper - 42, cosmetic sales</t>
    <phoneticPr fontId="3" type="noConversion"/>
  </si>
  <si>
    <t>Kim Powers - 29, freelance marketer</t>
    <phoneticPr fontId="3" type="noConversion"/>
  </si>
  <si>
    <t>Frank Garrison - 43, telephone technician (former army)</t>
    <phoneticPr fontId="3" type="noConversion"/>
  </si>
  <si>
    <t>Brandon Quinton - 25, bartender</t>
    <phoneticPr fontId="3" type="noConversion"/>
  </si>
  <si>
    <t>Kelly Goldsmith - 22, research analyst (Duke)</t>
    <phoneticPr fontId="3" type="noConversion"/>
  </si>
  <si>
    <t>Place</t>
    <phoneticPr fontId="3" type="noConversion"/>
  </si>
  <si>
    <t>Rebecca Borman - 34, make-up artist + Sundra Oakley - 31, actress</t>
    <phoneticPr fontId="3" type="noConversion"/>
  </si>
  <si>
    <t>Brett Clouser - 28, T-Shirt designer</t>
    <phoneticPr fontId="3" type="noConversion"/>
  </si>
  <si>
    <t>Surfer dude - (20-25) easy going, can be new agey, often ridiculously athletic, former or current pro athlete - sports coach, can be very likeable, funny,  not a control freak, low to medium intelligence</t>
    <phoneticPr fontId="3" type="noConversion"/>
  </si>
  <si>
    <t>Jonathan Penner - 44, writer</t>
    <phoneticPr fontId="3" type="noConversion"/>
  </si>
  <si>
    <t>Michael Skupin (Med) - 38, software engineer</t>
    <phoneticPr fontId="3" type="noConversion"/>
  </si>
  <si>
    <t>Sandra Diaz-Twine - 29, office assistant</t>
    <phoneticPr fontId="3" type="noConversion"/>
  </si>
  <si>
    <t>Kelly Bruno - 26, medical student (amputee)</t>
    <phoneticPr fontId="3" type="noConversion"/>
  </si>
  <si>
    <t>Yve Rojas-  41, housewife</t>
    <phoneticPr fontId="3" type="noConversion"/>
  </si>
  <si>
    <t>Tom Buchanan - 48</t>
    <phoneticPr fontId="3" type="noConversion"/>
  </si>
  <si>
    <t>Austin Carty - 24, writer</t>
    <phoneticPr fontId="3" type="noConversion"/>
  </si>
  <si>
    <t>Flicka - 27, roller girl</t>
    <phoneticPr fontId="3" type="noConversion"/>
  </si>
  <si>
    <t>Brad Virata - 29, fashion designer</t>
    <phoneticPr fontId="3" type="noConversion"/>
  </si>
  <si>
    <t>Rob Mariano - 25, construction worker + Sean Rector - 30, teacher</t>
    <phoneticPr fontId="3" type="noConversion"/>
  </si>
  <si>
    <t>Gina Crews - 28, nature guide</t>
    <phoneticPr fontId="3" type="noConversion"/>
  </si>
  <si>
    <t>Sarah Jones - 24, account manager</t>
    <phoneticPr fontId="3" type="noConversion"/>
  </si>
  <si>
    <t>Brian Corridan - 22, Columbia University grad + Rafe -22, Brown University grad</t>
    <phoneticPr fontId="3" type="noConversion"/>
  </si>
  <si>
    <t>Colby Donaldson - 26, builder</t>
    <phoneticPr fontId="3" type="noConversion"/>
  </si>
  <si>
    <t>Tina Wesson - 40, nurse</t>
    <phoneticPr fontId="3" type="noConversion"/>
  </si>
  <si>
    <t>Hunter Ellis - 33, Navy Fighter pilot</t>
    <phoneticPr fontId="3" type="noConversion"/>
  </si>
  <si>
    <t>Patricia Jackson - 49, truck assembler</t>
    <phoneticPr fontId="3" type="noConversion"/>
  </si>
  <si>
    <t>Peter Harkey - 44, bowling alley owner</t>
    <phoneticPr fontId="3" type="noConversion"/>
  </si>
  <si>
    <t>I Can See Your Periscope - No Bullshit Middle aged Lawyer/Cop/Firewoman/Teacher (40-55) Can be very perceptive but also bossy</t>
    <phoneticPr fontId="3" type="noConversion"/>
  </si>
  <si>
    <t>Ramona Gray - 29, Biochemist</t>
    <phoneticPr fontId="3" type="noConversion"/>
  </si>
  <si>
    <t>Stacey Stillman - 27, attorney</t>
    <phoneticPr fontId="3" type="noConversion"/>
  </si>
  <si>
    <t>Kelly Wiglesworth - 22, river trainer</t>
    <phoneticPr fontId="3" type="noConversion"/>
  </si>
  <si>
    <t>Andrew Savage - 39, attorney + Burton Roberts - 31, marketing executive</t>
    <phoneticPr fontId="3" type="noConversion"/>
  </si>
  <si>
    <t>Amber Brkich - 25 + Jenna Morasca - 22 + Jenna Lewis - 26</t>
    <phoneticPr fontId="3" type="noConversion"/>
  </si>
  <si>
    <t>Alex Angarita - 28, attorney</t>
    <phoneticPr fontId="3" type="noConversion"/>
  </si>
  <si>
    <t>Earl Cole - 35, ad executive + Mookie Lee - 25, loan manager + Edgardo Rivera - 28, ad executive</t>
    <phoneticPr fontId="3" type="noConversion"/>
  </si>
  <si>
    <t xml:space="preserve">Gary Stritesky (Med)  - 55, school bus driver </t>
    <phoneticPr fontId="3" type="noConversion"/>
  </si>
  <si>
    <t>Gretchen Cordy - 38, Navy survival instructor</t>
    <phoneticPr fontId="3" type="noConversion"/>
  </si>
  <si>
    <t xml:space="preserve">Erin Brokovich - Level headed reasonably attractive girl (30-45 regular job, medium to high intelligence, sometimes ridiculously pretty and social) </t>
    <phoneticPr fontId="3" type="noConversion"/>
  </si>
  <si>
    <t>Heisenberg - intense middle age professional (35-50)Often a business owner, chaos worshipper, can be the bitter old man - always talking about how stupid everyone else is, often very paranoid about people plotting against him. Super high energy. Can't sit still.</t>
    <phoneticPr fontId="3" type="noConversion"/>
  </si>
  <si>
    <t>Mommy Dearest (not althletic but strong, can be very biting, intelligent and social). Usually soft and squishy.</t>
    <phoneticPr fontId="3" type="noConversion"/>
  </si>
  <si>
    <t>Natalie White - 26, pharmaceutical sales</t>
    <phoneticPr fontId="3" type="noConversion"/>
  </si>
  <si>
    <t>Monica Culpepper +Tina Wesson</t>
    <phoneticPr fontId="3" type="noConversion"/>
  </si>
  <si>
    <t>Ethan Zohn - 27, pro soccer player + Clarence Black - 24, basketball coach</t>
    <phoneticPr fontId="3" type="noConversion"/>
  </si>
  <si>
    <t>Susan Hawk - 42 (Quit)</t>
    <phoneticPr fontId="3" type="noConversion"/>
  </si>
  <si>
    <t>Rob Mariano - 27 + Colby Donaldson - 29</t>
    <phoneticPr fontId="3" type="noConversion"/>
  </si>
  <si>
    <t>Tina Wesson - 42 + Kathy Vavrick-O'Brien - 49</t>
    <phoneticPr fontId="3" type="noConversion"/>
  </si>
  <si>
    <t>Nicole Delma - 24, massage therapist</t>
    <phoneticPr fontId="3" type="noConversion"/>
  </si>
  <si>
    <t>Ryan Shoulders - 23, produce clerk</t>
    <phoneticPr fontId="3" type="noConversion"/>
  </si>
  <si>
    <t>Michelle Tesauro - 22, student</t>
    <phoneticPr fontId="3" type="noConversion"/>
  </si>
  <si>
    <t>Trish Dunn, 42 - sales exectutive</t>
    <phoneticPr fontId="3" type="noConversion"/>
  </si>
  <si>
    <t>Ryan Opray - 30, electrician</t>
    <phoneticPr fontId="3" type="noConversion"/>
  </si>
  <si>
    <t>Rupert Boneham - 39, troubled teens mentor</t>
    <phoneticPr fontId="3" type="noConversion"/>
  </si>
  <si>
    <t>Tijuana Bradley - 26, pharmaceutical sales</t>
    <phoneticPr fontId="3" type="noConversion"/>
  </si>
  <si>
    <t>Christa Hastie - 24, computer programmer</t>
    <phoneticPr fontId="3" type="noConversion"/>
  </si>
  <si>
    <t>Cao Boi Bui - 42, nail salon manager + Sekou Bunch - 45, jazz musician</t>
    <phoneticPr fontId="3" type="noConversion"/>
  </si>
  <si>
    <t>Know-It-All (Young - Chess, Law student, consultant, super fan 18-25, often very funny)/ Old  (50+ highly intelligent)</t>
    <phoneticPr fontId="3" type="noConversion"/>
  </si>
  <si>
    <t>Ponyboy - The Outsiders (Weird, rock n roll, bizarre job like tatoo artist, usually very nice and easy going, sometimes unstable, sometimes vert Christian, not game smart at all)</t>
    <phoneticPr fontId="3" type="noConversion"/>
  </si>
  <si>
    <t>Darrah Johnson - 22, mortician</t>
    <phoneticPr fontId="3" type="noConversion"/>
  </si>
  <si>
    <t>Jonny Fairplay - 29, art consultant</t>
    <phoneticPr fontId="3" type="noConversion"/>
  </si>
  <si>
    <t>Lillian Morris - 51, scout troop leader</t>
    <phoneticPr fontId="3" type="noConversion"/>
  </si>
  <si>
    <t>Little Red Riding Hood (sack of hammer, gorgeous, dumb, follower type, student or in sales, or pageant girl 18-25)</t>
    <phoneticPr fontId="3" type="noConversion"/>
  </si>
  <si>
    <t>Meredith Grey - Young professional (cop/lawyer/teacher/doctor, 25-35) - is this the girl version of the  know it all? They don't know how to lay low.</t>
    <phoneticPr fontId="3" type="noConversion"/>
  </si>
  <si>
    <t>Elizabeth Filarski - 23, footwear designer</t>
    <phoneticPr fontId="3" type="noConversion"/>
  </si>
  <si>
    <t>Oh No You Didn't! Annoying loud bossy girl. Has big opinions and makes enemies easily (often black, from urban neighbourhood) Is hostile to those not in her alliance. Explosive and emotional.</t>
    <phoneticPr fontId="3" type="noConversion"/>
  </si>
  <si>
    <t>Jane Bright - 56, dog trainer - Fan fac</t>
    <phoneticPr fontId="3" type="noConversion"/>
  </si>
  <si>
    <t>Siren (conniving flirty girl - usually works in sales 25-30 - medium to high intelligence) Very social and charming. Often a Southern Belle.</t>
    <phoneticPr fontId="3" type="noConversion"/>
  </si>
  <si>
    <t>Rupert Boneham - 39</t>
    <phoneticPr fontId="3" type="noConversion"/>
  </si>
  <si>
    <t>Jimmy Johnson - 67, ex NFL coach + Marty Piombo - 48, technology executive</t>
    <phoneticPr fontId="3" type="noConversion"/>
  </si>
  <si>
    <t>Tyrone Davis - 42, fire captain</t>
    <phoneticPr fontId="3" type="noConversion"/>
  </si>
  <si>
    <t>Krista Klump - 25, pharmaceutical sales</t>
    <phoneticPr fontId="3" type="noConversion"/>
  </si>
  <si>
    <t>Tom Westman - 45</t>
    <phoneticPr fontId="3" type="noConversion"/>
  </si>
  <si>
    <t>Boston Rob - 33 + James Clement  + Colby Donaldson - 35</t>
    <phoneticPr fontId="3" type="noConversion"/>
  </si>
  <si>
    <t>Sonja Christopher - 63, retired tennis pro</t>
    <phoneticPr fontId="3" type="noConversion"/>
  </si>
  <si>
    <t>Richard Hatch - 39, corporate trainer</t>
    <phoneticPr fontId="3" type="noConversion"/>
  </si>
  <si>
    <t>Crazy cat lady - often tough but unstable, low game intelligence, puts people on edge. Everybody finds them crazy + irritating</t>
    <phoneticPr fontId="3" type="noConversion"/>
  </si>
  <si>
    <t>Lady Gaga - Outside of mainstream - Flakey new age girl or tatoos and piercings. Low game intelligence.</t>
    <phoneticPr fontId="3" type="noConversion"/>
  </si>
  <si>
    <t>G.I. Jane - Super tough girl (challenge beast, edgey, athletic, can be a pro athlete, wrestler, farmer's daughter or hairdresser)</t>
    <phoneticPr fontId="3" type="noConversion"/>
  </si>
  <si>
    <t>Culturally Awkward  Girl - usually Asian, sometimes really country type. Very different from everyone else, but not annoying</t>
    <phoneticPr fontId="3" type="noConversion"/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</si>
</sst>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0.0%"/>
  </numFmts>
  <fonts count="10">
    <font>
      <sz val="10"/>
      <name val="Cambria"/>
    </font>
    <font>
      <sz val="10"/>
      <name val="Cambria"/>
    </font>
    <font>
      <sz val="10"/>
      <name val="Cambria"/>
    </font>
    <font>
      <sz val="8"/>
      <name val="Cambria"/>
    </font>
    <font>
      <sz val="10"/>
      <name val="Arial"/>
    </font>
    <font>
      <b/>
      <sz val="10"/>
      <name val="Arial"/>
    </font>
    <font>
      <sz val="10"/>
      <color indexed="9"/>
      <name val="Arial"/>
    </font>
    <font>
      <sz val="9"/>
      <color indexed="81"/>
      <name val="Cambria"/>
    </font>
    <font>
      <b/>
      <sz val="9"/>
      <color indexed="81"/>
      <name val="Cambria"/>
    </font>
    <font>
      <b/>
      <sz val="1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20" fontId="5" fillId="0" borderId="0" xfId="0" applyNumberFormat="1" applyFont="1" applyAlignment="1">
      <alignment wrapText="1"/>
    </xf>
    <xf numFmtId="0" fontId="6" fillId="3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5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6" borderId="0" xfId="0" applyFont="1" applyFill="1" applyAlignment="1">
      <alignment wrapText="1"/>
    </xf>
    <xf numFmtId="0" fontId="4" fillId="6" borderId="1" xfId="0" applyFont="1" applyFill="1" applyBorder="1" applyAlignment="1">
      <alignment wrapText="1"/>
    </xf>
    <xf numFmtId="9" fontId="4" fillId="0" borderId="0" xfId="1" applyFont="1"/>
    <xf numFmtId="9" fontId="5" fillId="0" borderId="0" xfId="1" applyFont="1"/>
    <xf numFmtId="0" fontId="5" fillId="0" borderId="4" xfId="0" applyFont="1" applyBorder="1" applyAlignment="1">
      <alignment textRotation="90" wrapText="1"/>
    </xf>
    <xf numFmtId="0" fontId="6" fillId="3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 applyAlignment="1">
      <alignment textRotation="90"/>
    </xf>
    <xf numFmtId="9" fontId="5" fillId="0" borderId="0" xfId="1" applyFont="1" applyAlignment="1">
      <alignment textRotation="90"/>
    </xf>
    <xf numFmtId="0" fontId="4" fillId="0" borderId="7" xfId="0" applyFont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4" fillId="7" borderId="1" xfId="0" applyFont="1" applyFill="1" applyBorder="1" applyAlignment="1">
      <alignment wrapText="1"/>
    </xf>
    <xf numFmtId="0" fontId="4" fillId="7" borderId="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6" borderId="0" xfId="0" applyFont="1" applyFill="1" applyAlignment="1">
      <alignment horizontal="left"/>
    </xf>
    <xf numFmtId="0" fontId="4" fillId="7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6" fontId="4" fillId="0" borderId="1" xfId="1" applyNumberFormat="1" applyFont="1" applyBorder="1"/>
    <xf numFmtId="0" fontId="4" fillId="5" borderId="5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0" fontId="4" fillId="7" borderId="13" xfId="0" applyFont="1" applyFill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4" fillId="0" borderId="7" xfId="2" applyFont="1" applyBorder="1" applyAlignment="1">
      <alignment wrapText="1"/>
    </xf>
    <xf numFmtId="1" fontId="4" fillId="0" borderId="5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4" fillId="9" borderId="0" xfId="0" applyFont="1" applyFill="1" applyAlignment="1">
      <alignment horizontal="left"/>
    </xf>
    <xf numFmtId="0" fontId="4" fillId="9" borderId="0" xfId="0" applyFont="1" applyFill="1"/>
    <xf numFmtId="0" fontId="4" fillId="9" borderId="1" xfId="0" applyFont="1" applyFill="1" applyBorder="1" applyAlignment="1">
      <alignment wrapText="1"/>
    </xf>
    <xf numFmtId="0" fontId="4" fillId="9" borderId="0" xfId="0" applyFont="1" applyFill="1" applyAlignment="1">
      <alignment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CL30"/>
  <sheetViews>
    <sheetView tabSelected="1" view="pageBreakPreview" workbookViewId="0">
      <pane xSplit="3" ySplit="3" topLeftCell="Q4" activePane="bottomRight" state="frozenSplit"/>
      <selection pane="topRight" activeCell="F1" sqref="F1"/>
      <selection pane="bottomLeft" activeCell="A4" sqref="A4"/>
      <selection pane="bottomRight" activeCell="A43" sqref="A43"/>
    </sheetView>
  </sheetViews>
  <sheetFormatPr baseColWidth="10" defaultColWidth="10.83203125" defaultRowHeight="12"/>
  <cols>
    <col min="1" max="1" width="43.1640625" style="1" customWidth="1"/>
    <col min="2" max="2" width="4.5" style="1" customWidth="1"/>
    <col min="3" max="3" width="5.83203125" style="1" customWidth="1"/>
    <col min="4" max="4" width="11.33203125" style="25" customWidth="1"/>
    <col min="5" max="5" width="4" style="5" bestFit="1" customWidth="1"/>
    <col min="6" max="6" width="18.83203125" style="5" customWidth="1"/>
    <col min="7" max="7" width="3.5" style="5" customWidth="1"/>
    <col min="8" max="8" width="18.6640625" style="5" customWidth="1"/>
    <col min="9" max="9" width="3.5" style="42" customWidth="1"/>
    <col min="10" max="10" width="20.33203125" style="5" customWidth="1"/>
    <col min="11" max="11" width="3.1640625" style="42" bestFit="1" customWidth="1"/>
    <col min="12" max="12" width="19.33203125" style="5" customWidth="1"/>
    <col min="13" max="13" width="3.5" style="42" customWidth="1"/>
    <col min="14" max="14" width="20.1640625" style="5" customWidth="1"/>
    <col min="15" max="15" width="3.5" style="42" customWidth="1"/>
    <col min="16" max="16" width="19.6640625" style="5" customWidth="1"/>
    <col min="17" max="17" width="3.5" style="42" customWidth="1"/>
    <col min="18" max="18" width="20.6640625" style="5" customWidth="1"/>
    <col min="19" max="19" width="3.5" style="42" customWidth="1"/>
    <col min="20" max="20" width="18" style="5" customWidth="1"/>
    <col min="21" max="21" width="3.5" style="5" customWidth="1"/>
    <col min="22" max="22" width="20.33203125" style="5" customWidth="1"/>
    <col min="23" max="23" width="3.5" style="42" customWidth="1"/>
    <col min="24" max="24" width="16.33203125" style="5" customWidth="1"/>
    <col min="25" max="25" width="3.5" style="42" customWidth="1"/>
    <col min="26" max="26" width="18.5" style="5" customWidth="1"/>
    <col min="27" max="27" width="3.5" style="5" customWidth="1"/>
    <col min="28" max="28" width="17.6640625" style="5" customWidth="1"/>
    <col min="29" max="29" width="6.33203125" style="5" customWidth="1"/>
    <col min="30" max="30" width="20.1640625" style="5" customWidth="1"/>
    <col min="31" max="31" width="3.5" style="5" customWidth="1"/>
    <col min="32" max="32" width="19.6640625" style="5" customWidth="1"/>
    <col min="33" max="33" width="3.5" style="5" customWidth="1"/>
    <col min="34" max="34" width="28" style="5" customWidth="1"/>
    <col min="35" max="35" width="3.5" style="5" customWidth="1"/>
    <col min="36" max="36" width="24" style="5" customWidth="1"/>
    <col min="37" max="37" width="3.5" style="5" customWidth="1"/>
    <col min="38" max="38" width="19.83203125" style="5" customWidth="1"/>
    <col min="39" max="39" width="3.5" style="5" customWidth="1"/>
    <col min="40" max="40" width="21.33203125" style="5" customWidth="1"/>
    <col min="41" max="41" width="3.5" style="5" customWidth="1"/>
    <col min="42" max="42" width="21.33203125" style="5" customWidth="1"/>
    <col min="43" max="43" width="3.5" style="5" customWidth="1"/>
    <col min="44" max="44" width="20.33203125" style="5" customWidth="1"/>
    <col min="45" max="45" width="3.5" style="5" customWidth="1"/>
    <col min="46" max="46" width="18.1640625" style="5" customWidth="1"/>
    <col min="47" max="47" width="3.5" style="5" customWidth="1"/>
    <col min="48" max="48" width="22.5" style="5" customWidth="1"/>
    <col min="49" max="49" width="3.5" style="5" customWidth="1"/>
    <col min="50" max="50" width="23.5" style="5" customWidth="1"/>
    <col min="51" max="51" width="3.5" style="5" customWidth="1"/>
    <col min="52" max="52" width="25.5" style="5" customWidth="1"/>
    <col min="53" max="53" width="3.5" style="5" customWidth="1"/>
    <col min="54" max="54" width="22.1640625" style="5" customWidth="1"/>
    <col min="55" max="55" width="3.5" style="5" customWidth="1"/>
    <col min="56" max="56" width="24.5" style="5" customWidth="1"/>
    <col min="57" max="57" width="3.5" style="5" customWidth="1"/>
    <col min="58" max="58" width="20.33203125" style="5" customWidth="1"/>
    <col min="59" max="59" width="3.5" style="5" customWidth="1"/>
    <col min="60" max="60" width="21.33203125" style="5" customWidth="1"/>
    <col min="61" max="81" width="10.83203125" style="19"/>
    <col min="82" max="90" width="10.83203125" style="20"/>
    <col min="91" max="16384" width="10.83203125" style="1"/>
  </cols>
  <sheetData>
    <row r="1" spans="1:81" ht="53" customHeight="1">
      <c r="A1" s="68" t="s">
        <v>27</v>
      </c>
      <c r="B1" s="69" t="s">
        <v>28</v>
      </c>
      <c r="C1" s="70"/>
      <c r="D1" s="53" t="s">
        <v>29</v>
      </c>
      <c r="F1" s="8" t="s">
        <v>168</v>
      </c>
      <c r="H1" s="9" t="s">
        <v>169</v>
      </c>
      <c r="J1" s="16"/>
      <c r="K1" s="64"/>
      <c r="L1" s="16"/>
      <c r="Z1" s="42">
        <f>COUNT(Y4,#REF!)</f>
        <v>1</v>
      </c>
    </row>
    <row r="2" spans="1:81" ht="34">
      <c r="B2" s="33" t="s">
        <v>227</v>
      </c>
      <c r="C2" s="33" t="s">
        <v>228</v>
      </c>
      <c r="D2" s="34" t="s">
        <v>26</v>
      </c>
      <c r="E2" s="27" t="s">
        <v>463</v>
      </c>
      <c r="F2" s="10" t="s">
        <v>170</v>
      </c>
      <c r="G2" s="27" t="s">
        <v>143</v>
      </c>
      <c r="H2" s="10" t="s">
        <v>171</v>
      </c>
      <c r="I2" s="43" t="s">
        <v>143</v>
      </c>
      <c r="J2" s="10" t="s">
        <v>172</v>
      </c>
      <c r="K2" s="43" t="s">
        <v>143</v>
      </c>
      <c r="L2" s="10" t="s">
        <v>173</v>
      </c>
      <c r="M2" s="43" t="s">
        <v>143</v>
      </c>
      <c r="N2" s="10" t="s">
        <v>174</v>
      </c>
      <c r="O2" s="43" t="s">
        <v>143</v>
      </c>
      <c r="P2" s="10" t="s">
        <v>115</v>
      </c>
      <c r="Q2" s="43" t="s">
        <v>143</v>
      </c>
      <c r="R2" s="10" t="s">
        <v>116</v>
      </c>
      <c r="S2" s="43" t="s">
        <v>143</v>
      </c>
      <c r="T2" s="10" t="s">
        <v>263</v>
      </c>
      <c r="U2" s="27" t="s">
        <v>143</v>
      </c>
      <c r="V2" s="11" t="s">
        <v>117</v>
      </c>
      <c r="W2" s="43" t="s">
        <v>143</v>
      </c>
      <c r="X2" s="10" t="s">
        <v>118</v>
      </c>
      <c r="Y2" s="43" t="s">
        <v>143</v>
      </c>
      <c r="Z2" s="10" t="s">
        <v>73</v>
      </c>
      <c r="AA2" s="27" t="s">
        <v>143</v>
      </c>
      <c r="AB2" s="10" t="s">
        <v>74</v>
      </c>
      <c r="AC2" s="27" t="s">
        <v>143</v>
      </c>
      <c r="AD2" s="10" t="s">
        <v>70</v>
      </c>
      <c r="AE2" s="27" t="s">
        <v>143</v>
      </c>
      <c r="AF2" s="10" t="s">
        <v>71</v>
      </c>
      <c r="AG2" s="27" t="s">
        <v>143</v>
      </c>
      <c r="AH2" s="10" t="s">
        <v>72</v>
      </c>
      <c r="AI2" s="27" t="s">
        <v>143</v>
      </c>
      <c r="AJ2" s="10" t="s">
        <v>90</v>
      </c>
      <c r="AK2" s="27" t="s">
        <v>143</v>
      </c>
      <c r="AL2" s="10" t="s">
        <v>91</v>
      </c>
      <c r="AM2" s="27" t="s">
        <v>143</v>
      </c>
      <c r="AN2" s="10" t="s">
        <v>92</v>
      </c>
      <c r="AO2" s="27" t="s">
        <v>143</v>
      </c>
      <c r="AP2" s="10" t="s">
        <v>94</v>
      </c>
      <c r="AQ2" s="27" t="s">
        <v>143</v>
      </c>
      <c r="AR2" s="10" t="s">
        <v>95</v>
      </c>
      <c r="AS2" s="27" t="s">
        <v>143</v>
      </c>
      <c r="AT2" s="10" t="s">
        <v>96</v>
      </c>
      <c r="AU2" s="27" t="s">
        <v>143</v>
      </c>
      <c r="AV2" s="10" t="s">
        <v>162</v>
      </c>
      <c r="AW2" s="27" t="s">
        <v>143</v>
      </c>
      <c r="AX2" s="10" t="s">
        <v>163</v>
      </c>
      <c r="AY2" s="27" t="s">
        <v>143</v>
      </c>
      <c r="AZ2" s="11" t="s">
        <v>164</v>
      </c>
      <c r="BA2" s="27" t="s">
        <v>143</v>
      </c>
      <c r="BB2" s="10" t="s">
        <v>165</v>
      </c>
      <c r="BC2" s="27" t="s">
        <v>143</v>
      </c>
      <c r="BD2" s="10" t="s">
        <v>166</v>
      </c>
      <c r="BE2" s="27" t="s">
        <v>143</v>
      </c>
      <c r="BF2" s="10" t="s">
        <v>225</v>
      </c>
      <c r="BG2" s="27" t="s">
        <v>143</v>
      </c>
      <c r="BH2" s="10" t="s">
        <v>226</v>
      </c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</row>
    <row r="3" spans="1:81">
      <c r="A3" s="2" t="s">
        <v>229</v>
      </c>
      <c r="B3" s="2"/>
      <c r="C3" s="2"/>
      <c r="D3" s="26"/>
      <c r="E3" s="28"/>
      <c r="F3" s="12" t="s">
        <v>11</v>
      </c>
      <c r="G3" s="28"/>
      <c r="H3" s="12" t="s">
        <v>10</v>
      </c>
      <c r="I3" s="44"/>
      <c r="J3" s="12" t="s">
        <v>9</v>
      </c>
      <c r="K3" s="44"/>
      <c r="L3" s="12" t="s">
        <v>12</v>
      </c>
      <c r="M3" s="44"/>
      <c r="N3" s="12" t="s">
        <v>13</v>
      </c>
      <c r="O3" s="44"/>
      <c r="P3" s="12" t="s">
        <v>13</v>
      </c>
      <c r="Q3" s="44"/>
      <c r="R3" s="12" t="s">
        <v>14</v>
      </c>
      <c r="S3" s="44"/>
      <c r="T3" s="12" t="s">
        <v>15</v>
      </c>
      <c r="U3" s="28"/>
      <c r="V3" s="12" t="s">
        <v>17</v>
      </c>
      <c r="W3" s="44"/>
      <c r="X3" s="12" t="s">
        <v>15</v>
      </c>
      <c r="Y3" s="44"/>
      <c r="Z3" s="12" t="s">
        <v>18</v>
      </c>
      <c r="AA3" s="28"/>
      <c r="AB3" s="12" t="s">
        <v>13</v>
      </c>
      <c r="AC3" s="28"/>
      <c r="AD3" s="12" t="s">
        <v>19</v>
      </c>
      <c r="AE3" s="28"/>
      <c r="AF3" s="12" t="s">
        <v>20</v>
      </c>
      <c r="AG3" s="28"/>
      <c r="AH3" s="12" t="s">
        <v>21</v>
      </c>
      <c r="AI3" s="28"/>
      <c r="AJ3" s="12" t="s">
        <v>22</v>
      </c>
      <c r="AK3" s="28"/>
      <c r="AL3" s="12" t="s">
        <v>23</v>
      </c>
      <c r="AM3" s="28"/>
      <c r="AN3" s="12" t="s">
        <v>13</v>
      </c>
      <c r="AO3" s="28"/>
      <c r="AP3" s="12" t="s">
        <v>24</v>
      </c>
      <c r="AQ3" s="28"/>
      <c r="AR3" s="12" t="s">
        <v>13</v>
      </c>
      <c r="AS3" s="28"/>
      <c r="AT3" s="12" t="s">
        <v>13</v>
      </c>
      <c r="AU3" s="28"/>
      <c r="AV3" s="12" t="s">
        <v>20</v>
      </c>
      <c r="AW3" s="28"/>
      <c r="AX3" s="12" t="s">
        <v>25</v>
      </c>
      <c r="AY3" s="28"/>
      <c r="AZ3" s="12" t="s">
        <v>25</v>
      </c>
      <c r="BA3" s="28"/>
      <c r="BB3" s="12" t="s">
        <v>25</v>
      </c>
      <c r="BC3" s="28"/>
      <c r="BD3" s="12" t="s">
        <v>20</v>
      </c>
      <c r="BE3" s="28"/>
      <c r="BF3" s="12" t="s">
        <v>20</v>
      </c>
      <c r="BG3" s="28"/>
      <c r="BH3" s="12" t="s">
        <v>20</v>
      </c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</row>
    <row r="4" spans="1:81" ht="36">
      <c r="A4" s="71" t="s">
        <v>222</v>
      </c>
      <c r="B4" s="3">
        <v>1</v>
      </c>
      <c r="C4" s="3">
        <v>17</v>
      </c>
      <c r="D4" s="56">
        <f>B4/C4</f>
        <v>5.8823529411764705E-2</v>
      </c>
      <c r="E4" s="67">
        <v>8</v>
      </c>
      <c r="F4" s="4" t="s">
        <v>81</v>
      </c>
      <c r="G4" s="39"/>
      <c r="H4" s="38"/>
      <c r="I4" s="49"/>
      <c r="J4" s="38"/>
      <c r="K4" s="49"/>
      <c r="L4" s="38"/>
      <c r="M4" s="45">
        <v>10</v>
      </c>
      <c r="N4" s="4" t="s">
        <v>223</v>
      </c>
      <c r="O4" s="45">
        <v>5</v>
      </c>
      <c r="P4" s="4" t="s">
        <v>178</v>
      </c>
      <c r="Q4" s="45">
        <v>9</v>
      </c>
      <c r="R4" s="4" t="s">
        <v>230</v>
      </c>
      <c r="S4" s="49"/>
      <c r="T4" s="38"/>
      <c r="U4" s="29">
        <v>10</v>
      </c>
      <c r="V4" s="13" t="s">
        <v>427</v>
      </c>
      <c r="W4" s="45">
        <v>16</v>
      </c>
      <c r="X4" s="4" t="s">
        <v>245</v>
      </c>
      <c r="Y4" s="45">
        <v>1</v>
      </c>
      <c r="Z4" s="14" t="s">
        <v>317</v>
      </c>
      <c r="AA4" s="39"/>
      <c r="AB4" s="38"/>
      <c r="AC4" s="39"/>
      <c r="AD4" s="38"/>
      <c r="AE4" s="31">
        <v>16</v>
      </c>
      <c r="AF4" s="35" t="s">
        <v>303</v>
      </c>
      <c r="AG4" s="31">
        <v>5</v>
      </c>
      <c r="AH4" s="35" t="s">
        <v>289</v>
      </c>
      <c r="AI4" s="39"/>
      <c r="AJ4" s="38"/>
      <c r="AK4" s="31">
        <v>8</v>
      </c>
      <c r="AL4" s="13" t="s">
        <v>473</v>
      </c>
      <c r="AM4" s="29">
        <f>9 +10</f>
        <v>19</v>
      </c>
      <c r="AN4" s="35" t="s">
        <v>329</v>
      </c>
      <c r="AO4" s="31">
        <v>10</v>
      </c>
      <c r="AP4" s="35" t="s">
        <v>1</v>
      </c>
      <c r="AQ4" s="31">
        <v>13</v>
      </c>
      <c r="AR4" s="35" t="s">
        <v>41</v>
      </c>
      <c r="AS4" s="31">
        <v>5</v>
      </c>
      <c r="AT4" s="35" t="s">
        <v>472</v>
      </c>
      <c r="AU4" s="39"/>
      <c r="AV4" s="38"/>
      <c r="AW4" s="39"/>
      <c r="AX4" s="38"/>
      <c r="AY4" s="39"/>
      <c r="AZ4" s="38"/>
      <c r="BA4" s="39"/>
      <c r="BB4" s="38"/>
      <c r="BC4" s="29">
        <v>4</v>
      </c>
      <c r="BD4" s="13" t="s">
        <v>398</v>
      </c>
      <c r="BE4" s="29">
        <v>5</v>
      </c>
      <c r="BF4" s="35" t="s">
        <v>328</v>
      </c>
      <c r="BG4" s="39"/>
      <c r="BH4" s="54"/>
    </row>
    <row r="5" spans="1:81" ht="48">
      <c r="A5" s="23" t="s">
        <v>513</v>
      </c>
      <c r="B5" s="1">
        <v>2</v>
      </c>
      <c r="C5" s="1">
        <v>16</v>
      </c>
      <c r="D5" s="56">
        <f t="shared" ref="D5:D29" si="0">B5/C5</f>
        <v>0.125</v>
      </c>
      <c r="E5" s="67">
        <v>4</v>
      </c>
      <c r="F5" s="16" t="s">
        <v>111</v>
      </c>
      <c r="G5" s="36"/>
      <c r="H5" s="37"/>
      <c r="I5" s="48">
        <v>1</v>
      </c>
      <c r="J5" s="8" t="s">
        <v>187</v>
      </c>
      <c r="K5" s="49"/>
      <c r="L5" s="54"/>
      <c r="M5" s="46"/>
      <c r="N5" s="37"/>
      <c r="O5" s="48">
        <v>8</v>
      </c>
      <c r="P5" s="5" t="s">
        <v>249</v>
      </c>
      <c r="Q5" s="49"/>
      <c r="R5" s="54"/>
      <c r="S5" s="46"/>
      <c r="T5" s="37"/>
      <c r="U5" s="36"/>
      <c r="V5" s="37"/>
      <c r="W5" s="48">
        <v>5</v>
      </c>
      <c r="X5" s="5" t="s">
        <v>282</v>
      </c>
      <c r="Y5" s="48">
        <v>2</v>
      </c>
      <c r="Z5" s="9" t="s">
        <v>271</v>
      </c>
      <c r="AA5" s="30">
        <f>1 + 5</f>
        <v>6</v>
      </c>
      <c r="AB5" s="14" t="s">
        <v>276</v>
      </c>
      <c r="AC5" s="30">
        <v>16</v>
      </c>
      <c r="AD5" s="5" t="s">
        <v>265</v>
      </c>
      <c r="AE5" s="36"/>
      <c r="AF5" s="37"/>
      <c r="AG5" s="30">
        <v>4</v>
      </c>
      <c r="AH5" s="5" t="s">
        <v>220</v>
      </c>
      <c r="AI5" s="36"/>
      <c r="AJ5" s="37"/>
      <c r="AK5" s="30">
        <v>10</v>
      </c>
      <c r="AL5" s="5" t="s">
        <v>334</v>
      </c>
      <c r="AM5" s="36"/>
      <c r="AN5" s="37"/>
      <c r="AO5" s="31">
        <v>16</v>
      </c>
      <c r="AP5" s="35" t="s">
        <v>88</v>
      </c>
      <c r="AQ5" s="36"/>
      <c r="AR5" s="37"/>
      <c r="AS5" s="31">
        <v>15</v>
      </c>
      <c r="AT5" s="35" t="s">
        <v>446</v>
      </c>
      <c r="AU5" s="31">
        <v>14</v>
      </c>
      <c r="AV5" s="35" t="s">
        <v>505</v>
      </c>
      <c r="AW5" s="30">
        <v>3</v>
      </c>
      <c r="AX5" s="5" t="s">
        <v>321</v>
      </c>
      <c r="AY5" s="36"/>
      <c r="AZ5" s="37"/>
      <c r="BA5" s="39"/>
      <c r="BB5" s="54"/>
      <c r="BC5" s="39"/>
      <c r="BD5" s="54"/>
      <c r="BE5" s="30">
        <v>7</v>
      </c>
      <c r="BF5" s="5" t="s">
        <v>319</v>
      </c>
      <c r="BG5" s="31">
        <v>9</v>
      </c>
      <c r="BH5" s="35" t="s">
        <v>441</v>
      </c>
    </row>
    <row r="6" spans="1:81" ht="48">
      <c r="A6" s="24" t="s">
        <v>443</v>
      </c>
      <c r="B6" s="3">
        <v>2</v>
      </c>
      <c r="C6" s="3">
        <v>29</v>
      </c>
      <c r="D6" s="56">
        <f t="shared" si="0"/>
        <v>6.8965517241379309E-2</v>
      </c>
      <c r="E6" s="67">
        <v>17</v>
      </c>
      <c r="F6" s="4" t="s">
        <v>107</v>
      </c>
      <c r="G6" s="31">
        <v>13</v>
      </c>
      <c r="H6" s="4" t="s">
        <v>393</v>
      </c>
      <c r="I6" s="47">
        <v>8</v>
      </c>
      <c r="J6" s="4" t="s">
        <v>180</v>
      </c>
      <c r="K6" s="47">
        <v>8</v>
      </c>
      <c r="L6" s="35" t="s">
        <v>402</v>
      </c>
      <c r="M6" s="47">
        <v>11</v>
      </c>
      <c r="N6" s="4" t="s">
        <v>262</v>
      </c>
      <c r="O6" s="47">
        <v>3</v>
      </c>
      <c r="P6" s="4" t="s">
        <v>247</v>
      </c>
      <c r="Q6" s="65">
        <v>12</v>
      </c>
      <c r="R6" s="16" t="s">
        <v>231</v>
      </c>
      <c r="S6" s="47">
        <v>3</v>
      </c>
      <c r="T6" s="58" t="s">
        <v>134</v>
      </c>
      <c r="U6" s="39"/>
      <c r="V6" s="38"/>
      <c r="W6" s="47">
        <v>9</v>
      </c>
      <c r="X6" s="4" t="s">
        <v>241</v>
      </c>
      <c r="Y6" s="47">
        <v>10</v>
      </c>
      <c r="Z6" s="4" t="s">
        <v>337</v>
      </c>
      <c r="AA6" s="31">
        <v>11</v>
      </c>
      <c r="AB6" s="35" t="s">
        <v>355</v>
      </c>
      <c r="AC6" s="39"/>
      <c r="AD6" s="38"/>
      <c r="AE6" s="31">
        <v>9</v>
      </c>
      <c r="AF6" s="35" t="s">
        <v>79</v>
      </c>
      <c r="AG6" s="31">
        <f>1+8+9</f>
        <v>18</v>
      </c>
      <c r="AH6" s="40" t="s">
        <v>492</v>
      </c>
      <c r="AI6" s="31">
        <f>1+5+9</f>
        <v>15</v>
      </c>
      <c r="AJ6" s="40" t="s">
        <v>390</v>
      </c>
      <c r="AK6" s="31">
        <v>9</v>
      </c>
      <c r="AL6" s="55" t="s">
        <v>333</v>
      </c>
      <c r="AM6" s="31">
        <v>14</v>
      </c>
      <c r="AN6" s="13" t="s">
        <v>371</v>
      </c>
      <c r="AO6" s="31">
        <v>20</v>
      </c>
      <c r="AP6" s="35" t="s">
        <v>65</v>
      </c>
      <c r="AQ6" s="31">
        <v>18</v>
      </c>
      <c r="AR6" s="35" t="s">
        <v>39</v>
      </c>
      <c r="AS6" s="39"/>
      <c r="AT6" s="38"/>
      <c r="AU6" s="31">
        <f>11+16</f>
        <v>27</v>
      </c>
      <c r="AV6" s="35" t="s">
        <v>444</v>
      </c>
      <c r="AW6" s="31">
        <v>9</v>
      </c>
      <c r="AX6" s="35" t="s">
        <v>401</v>
      </c>
      <c r="AY6" s="31">
        <v>5</v>
      </c>
      <c r="AZ6" s="35" t="s">
        <v>308</v>
      </c>
      <c r="BA6" s="31">
        <v>9</v>
      </c>
      <c r="BB6" s="35" t="s">
        <v>415</v>
      </c>
      <c r="BC6" s="37"/>
      <c r="BD6" s="37"/>
      <c r="BE6" s="31">
        <v>10</v>
      </c>
      <c r="BF6" s="35" t="s">
        <v>352</v>
      </c>
      <c r="BG6" s="31">
        <v>11</v>
      </c>
      <c r="BH6" s="35" t="s">
        <v>388</v>
      </c>
    </row>
    <row r="7" spans="1:81" ht="48">
      <c r="A7" s="23" t="s">
        <v>399</v>
      </c>
      <c r="B7" s="1">
        <v>2</v>
      </c>
      <c r="C7" s="1">
        <v>16</v>
      </c>
      <c r="D7" s="56">
        <f t="shared" si="0"/>
        <v>0.125</v>
      </c>
      <c r="E7" s="67">
        <v>16</v>
      </c>
      <c r="F7" s="5" t="s">
        <v>147</v>
      </c>
      <c r="G7" s="30">
        <f>20 + 9</f>
        <v>29</v>
      </c>
      <c r="H7" s="5" t="s">
        <v>97</v>
      </c>
      <c r="I7" s="48">
        <v>11</v>
      </c>
      <c r="J7" s="5" t="s">
        <v>185</v>
      </c>
      <c r="K7" s="46"/>
      <c r="L7" s="37"/>
      <c r="M7" s="48">
        <v>20</v>
      </c>
      <c r="N7" s="5" t="s">
        <v>237</v>
      </c>
      <c r="O7" s="48">
        <v>17</v>
      </c>
      <c r="P7" s="5" t="s">
        <v>202</v>
      </c>
      <c r="Q7" s="46"/>
      <c r="R7" s="38"/>
      <c r="S7" s="46"/>
      <c r="T7" s="37"/>
      <c r="U7" s="36"/>
      <c r="V7" s="37"/>
      <c r="W7" s="46"/>
      <c r="X7" s="37"/>
      <c r="Y7" s="48">
        <v>11</v>
      </c>
      <c r="Z7" s="5" t="s">
        <v>206</v>
      </c>
      <c r="AA7" s="30">
        <v>9</v>
      </c>
      <c r="AB7" s="5" t="s">
        <v>354</v>
      </c>
      <c r="AC7" s="30">
        <v>13</v>
      </c>
      <c r="AD7" s="5" t="s">
        <v>131</v>
      </c>
      <c r="AE7" s="30">
        <v>1</v>
      </c>
      <c r="AF7" s="8" t="s">
        <v>380</v>
      </c>
      <c r="AG7" s="36"/>
      <c r="AH7" s="37"/>
      <c r="AI7" s="31">
        <v>12</v>
      </c>
      <c r="AJ7" s="35" t="s">
        <v>475</v>
      </c>
      <c r="AK7" s="36"/>
      <c r="AL7" s="37"/>
      <c r="AM7" s="30">
        <f>12+3</f>
        <v>15</v>
      </c>
      <c r="AN7" s="5" t="s">
        <v>479</v>
      </c>
      <c r="AO7" s="36"/>
      <c r="AP7" s="37"/>
      <c r="AQ7" s="36"/>
      <c r="AR7" s="37"/>
      <c r="AS7" s="31">
        <v>14</v>
      </c>
      <c r="AT7" s="35" t="s">
        <v>447</v>
      </c>
      <c r="AU7" s="36"/>
      <c r="AV7" s="37"/>
      <c r="AW7" s="36"/>
      <c r="AX7" s="37"/>
      <c r="AY7" s="36"/>
      <c r="AZ7" s="37"/>
      <c r="BA7" s="36"/>
      <c r="BB7" s="37"/>
      <c r="BC7" s="31">
        <v>8</v>
      </c>
      <c r="BD7" s="35" t="s">
        <v>461</v>
      </c>
      <c r="BE7" s="36"/>
      <c r="BF7" s="37"/>
      <c r="BG7" s="31">
        <v>1</v>
      </c>
      <c r="BH7" s="40" t="s">
        <v>531</v>
      </c>
    </row>
    <row r="8" spans="1:81" ht="48">
      <c r="A8" s="4" t="s">
        <v>105</v>
      </c>
      <c r="B8" s="3">
        <v>0</v>
      </c>
      <c r="C8" s="3">
        <v>21</v>
      </c>
      <c r="D8" s="56">
        <f t="shared" si="0"/>
        <v>0</v>
      </c>
      <c r="E8" s="67">
        <v>18</v>
      </c>
      <c r="F8" s="4" t="s">
        <v>126</v>
      </c>
      <c r="G8" s="39"/>
      <c r="H8" s="38"/>
      <c r="I8" s="49"/>
      <c r="J8" s="38"/>
      <c r="K8" s="47">
        <v>2</v>
      </c>
      <c r="L8" s="4" t="s">
        <v>82</v>
      </c>
      <c r="M8" s="47">
        <v>15</v>
      </c>
      <c r="N8" s="4" t="s">
        <v>160</v>
      </c>
      <c r="O8" s="47">
        <v>12</v>
      </c>
      <c r="P8" s="4" t="s">
        <v>235</v>
      </c>
      <c r="Q8" s="47">
        <v>6</v>
      </c>
      <c r="R8" s="16" t="s">
        <v>167</v>
      </c>
      <c r="S8" s="47">
        <f>18 +11</f>
        <v>29</v>
      </c>
      <c r="T8" s="35" t="s">
        <v>525</v>
      </c>
      <c r="U8" s="39"/>
      <c r="V8" s="38"/>
      <c r="W8" s="47">
        <v>3</v>
      </c>
      <c r="X8" s="15" t="s">
        <v>295</v>
      </c>
      <c r="Y8" s="47">
        <v>9</v>
      </c>
      <c r="Z8" s="4" t="s">
        <v>314</v>
      </c>
      <c r="AA8" s="31">
        <v>12</v>
      </c>
      <c r="AB8" s="35" t="s">
        <v>219</v>
      </c>
      <c r="AC8" s="39"/>
      <c r="AD8" s="38"/>
      <c r="AE8" s="31">
        <v>12</v>
      </c>
      <c r="AF8" s="35" t="s">
        <v>57</v>
      </c>
      <c r="AG8" s="31">
        <v>7</v>
      </c>
      <c r="AH8" s="35" t="s">
        <v>491</v>
      </c>
      <c r="AI8" s="39"/>
      <c r="AJ8" s="54"/>
      <c r="AK8" s="31">
        <v>11</v>
      </c>
      <c r="AL8" s="4" t="s">
        <v>339</v>
      </c>
      <c r="AM8" s="39"/>
      <c r="AN8" s="38"/>
      <c r="AO8" s="31">
        <v>6</v>
      </c>
      <c r="AP8" s="35" t="s">
        <v>4</v>
      </c>
      <c r="AQ8" s="31">
        <v>14</v>
      </c>
      <c r="AR8" s="35" t="s">
        <v>46</v>
      </c>
      <c r="AS8" s="39"/>
      <c r="AT8" s="38"/>
      <c r="AU8" s="31">
        <f>10+5</f>
        <v>15</v>
      </c>
      <c r="AV8" s="35" t="s">
        <v>489</v>
      </c>
      <c r="AW8" s="31">
        <v>10</v>
      </c>
      <c r="AX8" s="35" t="s">
        <v>322</v>
      </c>
      <c r="AY8" s="31">
        <v>6</v>
      </c>
      <c r="AZ8" s="35" t="s">
        <v>383</v>
      </c>
      <c r="BA8" s="39"/>
      <c r="BB8" s="54"/>
      <c r="BC8" s="39"/>
      <c r="BD8" s="38"/>
      <c r="BE8" s="31">
        <v>10</v>
      </c>
      <c r="BF8" s="35" t="s">
        <v>468</v>
      </c>
      <c r="BG8" s="31">
        <v>5</v>
      </c>
      <c r="BH8" s="35" t="s">
        <v>437</v>
      </c>
    </row>
    <row r="9" spans="1:81" ht="48">
      <c r="A9" s="4" t="s">
        <v>442</v>
      </c>
      <c r="B9" s="3">
        <v>0</v>
      </c>
      <c r="C9" s="3">
        <v>21</v>
      </c>
      <c r="D9" s="56">
        <f t="shared" si="0"/>
        <v>0</v>
      </c>
      <c r="E9" s="39"/>
      <c r="F9" s="38"/>
      <c r="G9" s="31">
        <v>19</v>
      </c>
      <c r="H9" s="4" t="s">
        <v>99</v>
      </c>
      <c r="I9" s="47">
        <f>10+17</f>
        <v>27</v>
      </c>
      <c r="J9" s="4" t="s">
        <v>49</v>
      </c>
      <c r="K9" s="49"/>
      <c r="L9" s="38"/>
      <c r="M9" s="47">
        <v>6</v>
      </c>
      <c r="N9" s="4" t="s">
        <v>215</v>
      </c>
      <c r="O9" s="47">
        <v>2</v>
      </c>
      <c r="P9" s="15" t="s">
        <v>145</v>
      </c>
      <c r="Q9" s="47">
        <v>2</v>
      </c>
      <c r="R9" s="15" t="s">
        <v>192</v>
      </c>
      <c r="S9" s="47">
        <v>17</v>
      </c>
      <c r="T9" s="13" t="s">
        <v>232</v>
      </c>
      <c r="U9" s="31">
        <f>6</f>
        <v>6</v>
      </c>
      <c r="V9" s="4" t="s">
        <v>428</v>
      </c>
      <c r="W9" s="47">
        <v>8</v>
      </c>
      <c r="X9" s="35" t="s">
        <v>242</v>
      </c>
      <c r="Y9" s="47">
        <v>5</v>
      </c>
      <c r="Z9" s="4" t="s">
        <v>313</v>
      </c>
      <c r="AA9" s="39"/>
      <c r="AB9" s="38"/>
      <c r="AC9" s="39"/>
      <c r="AD9" s="38"/>
      <c r="AE9" s="31">
        <v>13</v>
      </c>
      <c r="AF9" s="35" t="s">
        <v>58</v>
      </c>
      <c r="AG9" s="39"/>
      <c r="AH9" s="38"/>
      <c r="AI9" s="31">
        <f>15+20</f>
        <v>35</v>
      </c>
      <c r="AJ9" s="35" t="s">
        <v>512</v>
      </c>
      <c r="AK9" s="31">
        <v>10</v>
      </c>
      <c r="AL9" s="4" t="s">
        <v>338</v>
      </c>
      <c r="AM9" s="39"/>
      <c r="AN9" s="54"/>
      <c r="AO9" s="39"/>
      <c r="AP9" s="38"/>
      <c r="AQ9" s="39"/>
      <c r="AR9" s="38"/>
      <c r="AS9" s="31">
        <v>4</v>
      </c>
      <c r="AT9" s="35" t="s">
        <v>524</v>
      </c>
      <c r="AU9" s="31">
        <v>8</v>
      </c>
      <c r="AV9" s="35" t="s">
        <v>509</v>
      </c>
      <c r="AW9" s="31">
        <v>2</v>
      </c>
      <c r="AX9" s="35" t="s">
        <v>365</v>
      </c>
      <c r="AY9" s="31">
        <v>2</v>
      </c>
      <c r="AZ9" s="35" t="s">
        <v>454</v>
      </c>
      <c r="BA9" s="31">
        <v>16</v>
      </c>
      <c r="BB9" s="35" t="s">
        <v>484</v>
      </c>
      <c r="BC9" s="39"/>
      <c r="BD9" s="38"/>
      <c r="BE9" s="39"/>
      <c r="BF9" s="54"/>
      <c r="BG9" s="31">
        <v>15</v>
      </c>
      <c r="BH9" s="35" t="s">
        <v>387</v>
      </c>
    </row>
    <row r="10" spans="1:81" ht="36">
      <c r="A10" s="72" t="s">
        <v>385</v>
      </c>
      <c r="B10" s="1">
        <v>1</v>
      </c>
      <c r="C10" s="1">
        <v>20</v>
      </c>
      <c r="D10" s="56">
        <f t="shared" si="0"/>
        <v>0.05</v>
      </c>
      <c r="E10" s="67">
        <v>14</v>
      </c>
      <c r="F10" s="5" t="s">
        <v>112</v>
      </c>
      <c r="G10" s="30">
        <v>15</v>
      </c>
      <c r="H10" s="5" t="s">
        <v>114</v>
      </c>
      <c r="I10" s="46"/>
      <c r="J10" s="37"/>
      <c r="K10" s="48">
        <v>10</v>
      </c>
      <c r="L10" s="5" t="s">
        <v>151</v>
      </c>
      <c r="M10" s="46"/>
      <c r="N10" s="37"/>
      <c r="O10" s="46"/>
      <c r="P10" s="54"/>
      <c r="Q10" s="48">
        <v>10</v>
      </c>
      <c r="R10" s="4" t="s">
        <v>193</v>
      </c>
      <c r="S10" s="48">
        <v>16</v>
      </c>
      <c r="T10" s="5" t="s">
        <v>526</v>
      </c>
      <c r="U10" s="30">
        <f>16 + 5</f>
        <v>21</v>
      </c>
      <c r="V10" s="5" t="s">
        <v>528</v>
      </c>
      <c r="W10" s="46"/>
      <c r="X10" s="37"/>
      <c r="Y10" s="48">
        <v>13</v>
      </c>
      <c r="Z10" s="5" t="s">
        <v>139</v>
      </c>
      <c r="AA10" s="36"/>
      <c r="AB10" s="37"/>
      <c r="AC10" s="36"/>
      <c r="AD10" s="37"/>
      <c r="AE10" s="36"/>
      <c r="AF10" s="37"/>
      <c r="AG10" s="36"/>
      <c r="AH10" s="37"/>
      <c r="AI10" s="31">
        <v>17</v>
      </c>
      <c r="AJ10" s="35" t="s">
        <v>423</v>
      </c>
      <c r="AK10" s="30">
        <v>3</v>
      </c>
      <c r="AL10" s="5" t="s">
        <v>335</v>
      </c>
      <c r="AM10" s="30">
        <f>7+ 18</f>
        <v>25</v>
      </c>
      <c r="AN10" s="5" t="s">
        <v>434</v>
      </c>
      <c r="AO10" s="31">
        <v>1</v>
      </c>
      <c r="AP10" s="40" t="s">
        <v>54</v>
      </c>
      <c r="AQ10" s="5">
        <v>9</v>
      </c>
      <c r="AR10" s="5" t="s">
        <v>78</v>
      </c>
      <c r="AS10" s="31">
        <v>17</v>
      </c>
      <c r="AT10" s="35" t="s">
        <v>445</v>
      </c>
      <c r="AU10" s="36"/>
      <c r="AV10" s="37"/>
      <c r="AW10" s="30">
        <v>7</v>
      </c>
      <c r="AX10" s="5" t="s">
        <v>403</v>
      </c>
      <c r="AY10" s="30">
        <v>8</v>
      </c>
      <c r="AZ10" s="5" t="s">
        <v>344</v>
      </c>
      <c r="BA10" s="31">
        <v>14</v>
      </c>
      <c r="BB10" s="35" t="s">
        <v>482</v>
      </c>
      <c r="BC10" s="31">
        <v>7</v>
      </c>
      <c r="BD10" s="35" t="s">
        <v>460</v>
      </c>
      <c r="BE10" s="30">
        <v>15</v>
      </c>
      <c r="BF10" s="5" t="s">
        <v>356</v>
      </c>
      <c r="BG10" s="31">
        <v>3</v>
      </c>
      <c r="BH10" s="35" t="s">
        <v>435</v>
      </c>
    </row>
    <row r="11" spans="1:81" ht="36">
      <c r="A11" s="24" t="s">
        <v>424</v>
      </c>
      <c r="B11" s="3">
        <v>2</v>
      </c>
      <c r="C11" s="3">
        <v>27</v>
      </c>
      <c r="D11" s="56">
        <f t="shared" si="0"/>
        <v>7.407407407407407E-2</v>
      </c>
      <c r="E11" s="39"/>
      <c r="F11" s="38"/>
      <c r="G11" s="31">
        <v>7</v>
      </c>
      <c r="H11" s="4" t="s">
        <v>69</v>
      </c>
      <c r="I11" s="47">
        <f>4 + 9</f>
        <v>13</v>
      </c>
      <c r="J11" s="13" t="s">
        <v>182</v>
      </c>
      <c r="K11" s="47">
        <v>4</v>
      </c>
      <c r="L11" s="4" t="s">
        <v>197</v>
      </c>
      <c r="M11" s="49"/>
      <c r="N11" s="38"/>
      <c r="O11" s="47">
        <v>11</v>
      </c>
      <c r="P11" s="5" t="s">
        <v>176</v>
      </c>
      <c r="Q11" s="47">
        <v>1</v>
      </c>
      <c r="R11" s="8" t="s">
        <v>119</v>
      </c>
      <c r="S11" s="47">
        <v>7</v>
      </c>
      <c r="T11" s="4" t="s">
        <v>127</v>
      </c>
      <c r="U11" s="31">
        <f>13 + 14 + 12</f>
        <v>39</v>
      </c>
      <c r="V11" s="13" t="s">
        <v>529</v>
      </c>
      <c r="W11" s="47">
        <v>12</v>
      </c>
      <c r="X11" s="4" t="s">
        <v>240</v>
      </c>
      <c r="Y11" s="49"/>
      <c r="Z11" s="38"/>
      <c r="AA11" s="31">
        <v>10</v>
      </c>
      <c r="AB11" s="35" t="s">
        <v>142</v>
      </c>
      <c r="AC11" s="31">
        <f>7 + 14</f>
        <v>21</v>
      </c>
      <c r="AD11" s="13" t="s">
        <v>158</v>
      </c>
      <c r="AE11" s="31">
        <v>7</v>
      </c>
      <c r="AF11" s="4" t="s">
        <v>340</v>
      </c>
      <c r="AG11" s="31">
        <v>12</v>
      </c>
      <c r="AH11" s="35" t="s">
        <v>61</v>
      </c>
      <c r="AI11" s="39"/>
      <c r="AJ11" s="54"/>
      <c r="AK11" s="37"/>
      <c r="AL11" s="37"/>
      <c r="AM11" s="31">
        <v>6</v>
      </c>
      <c r="AN11" s="35" t="s">
        <v>379</v>
      </c>
      <c r="AO11" s="5">
        <v>11</v>
      </c>
      <c r="AP11" s="5" t="s">
        <v>6</v>
      </c>
      <c r="AQ11" s="31">
        <v>1</v>
      </c>
      <c r="AR11" s="40" t="s">
        <v>31</v>
      </c>
      <c r="AS11" s="31">
        <f>2+12</f>
        <v>14</v>
      </c>
      <c r="AT11" s="58" t="s">
        <v>502</v>
      </c>
      <c r="AU11" s="31">
        <v>9</v>
      </c>
      <c r="AV11" s="35" t="s">
        <v>508</v>
      </c>
      <c r="AW11" s="31">
        <v>14</v>
      </c>
      <c r="AX11" s="35" t="s">
        <v>406</v>
      </c>
      <c r="AY11" s="39"/>
      <c r="AZ11" s="54"/>
      <c r="BA11" s="31">
        <f>10 + 5</f>
        <v>15</v>
      </c>
      <c r="BB11" s="35" t="s">
        <v>476</v>
      </c>
      <c r="BC11" s="31">
        <v>12</v>
      </c>
      <c r="BD11" s="35" t="s">
        <v>350</v>
      </c>
      <c r="BE11" s="57">
        <v>2</v>
      </c>
      <c r="BF11" s="58" t="s">
        <v>480</v>
      </c>
      <c r="BG11" s="39"/>
      <c r="BH11" s="54"/>
    </row>
    <row r="12" spans="1:81" ht="48">
      <c r="A12" s="24" t="s">
        <v>466</v>
      </c>
      <c r="B12" s="3">
        <v>4</v>
      </c>
      <c r="C12" s="3">
        <v>27</v>
      </c>
      <c r="D12" s="56">
        <f t="shared" si="0"/>
        <v>0.14814814814814814</v>
      </c>
      <c r="E12" s="67">
        <v>2</v>
      </c>
      <c r="F12" s="15" t="s">
        <v>68</v>
      </c>
      <c r="G12" s="31">
        <f>1+11</f>
        <v>12</v>
      </c>
      <c r="H12" s="14" t="s">
        <v>394</v>
      </c>
      <c r="I12" s="49"/>
      <c r="J12" s="38"/>
      <c r="K12" s="47">
        <v>6</v>
      </c>
      <c r="L12" s="4" t="s">
        <v>133</v>
      </c>
      <c r="M12" s="47">
        <v>14</v>
      </c>
      <c r="N12" s="4" t="s">
        <v>217</v>
      </c>
      <c r="O12" s="47">
        <v>4</v>
      </c>
      <c r="P12" s="13" t="s">
        <v>264</v>
      </c>
      <c r="Q12" s="47">
        <v>8</v>
      </c>
      <c r="R12" s="13" t="s">
        <v>137</v>
      </c>
      <c r="S12" s="47">
        <v>1</v>
      </c>
      <c r="T12" s="14" t="s">
        <v>233</v>
      </c>
      <c r="U12" s="31">
        <v>15</v>
      </c>
      <c r="V12" s="13" t="s">
        <v>346</v>
      </c>
      <c r="W12" s="47">
        <v>4</v>
      </c>
      <c r="X12" s="13" t="s">
        <v>465</v>
      </c>
      <c r="Y12" s="47">
        <v>8</v>
      </c>
      <c r="Z12" s="4" t="s">
        <v>275</v>
      </c>
      <c r="AA12" s="31">
        <v>4</v>
      </c>
      <c r="AB12" s="5" t="s">
        <v>140</v>
      </c>
      <c r="AC12" s="31">
        <f>9 + 8</f>
        <v>17</v>
      </c>
      <c r="AD12" s="13" t="s">
        <v>210</v>
      </c>
      <c r="AE12" s="31">
        <v>8</v>
      </c>
      <c r="AF12" s="35" t="s">
        <v>277</v>
      </c>
      <c r="AG12" s="5">
        <v>3</v>
      </c>
      <c r="AH12" s="5" t="s">
        <v>64</v>
      </c>
      <c r="AI12" s="31">
        <v>2</v>
      </c>
      <c r="AJ12" s="58" t="s">
        <v>369</v>
      </c>
      <c r="AK12" s="31">
        <v>1</v>
      </c>
      <c r="AL12" s="14" t="s">
        <v>331</v>
      </c>
      <c r="AM12" s="31">
        <v>8</v>
      </c>
      <c r="AN12" s="5" t="s">
        <v>432</v>
      </c>
      <c r="AO12" s="31">
        <v>3</v>
      </c>
      <c r="AP12" s="35" t="s">
        <v>5</v>
      </c>
      <c r="AQ12" s="5">
        <v>11</v>
      </c>
      <c r="AR12" s="5" t="s">
        <v>47</v>
      </c>
      <c r="AS12" s="31">
        <v>11</v>
      </c>
      <c r="AT12" s="35" t="s">
        <v>448</v>
      </c>
      <c r="AU12" s="39"/>
      <c r="AV12" s="54"/>
      <c r="AW12" s="31">
        <v>16</v>
      </c>
      <c r="AX12" s="5" t="s">
        <v>323</v>
      </c>
      <c r="AY12" s="31">
        <v>14</v>
      </c>
      <c r="AZ12" s="5" t="s">
        <v>342</v>
      </c>
      <c r="BA12" s="31">
        <v>12</v>
      </c>
      <c r="BB12" s="35" t="s">
        <v>425</v>
      </c>
      <c r="BC12" s="31">
        <f>1 + 10</f>
        <v>11</v>
      </c>
      <c r="BD12" s="40" t="s">
        <v>500</v>
      </c>
      <c r="BE12" s="31">
        <v>13</v>
      </c>
      <c r="BF12" s="35" t="s">
        <v>353</v>
      </c>
      <c r="BG12" s="39"/>
      <c r="BH12" s="54"/>
    </row>
    <row r="13" spans="1:81" ht="36">
      <c r="A13" s="4" t="s">
        <v>85</v>
      </c>
      <c r="B13" s="3">
        <v>0</v>
      </c>
      <c r="C13" s="3">
        <v>18</v>
      </c>
      <c r="D13" s="56">
        <f t="shared" si="0"/>
        <v>0</v>
      </c>
      <c r="E13" s="67">
        <v>9</v>
      </c>
      <c r="F13" s="4" t="s">
        <v>124</v>
      </c>
      <c r="G13" s="31">
        <v>10</v>
      </c>
      <c r="H13" s="4" t="s">
        <v>100</v>
      </c>
      <c r="I13" s="49"/>
      <c r="J13" s="38"/>
      <c r="K13" s="47">
        <f>7 + 15</f>
        <v>22</v>
      </c>
      <c r="L13" s="4" t="s">
        <v>83</v>
      </c>
      <c r="M13" s="47">
        <v>12</v>
      </c>
      <c r="N13" s="4" t="s">
        <v>195</v>
      </c>
      <c r="O13" s="49"/>
      <c r="P13" s="38"/>
      <c r="Q13" s="49"/>
      <c r="R13" s="38"/>
      <c r="S13" s="47">
        <v>5</v>
      </c>
      <c r="T13" s="13" t="s">
        <v>268</v>
      </c>
      <c r="U13" s="39"/>
      <c r="V13" s="38"/>
      <c r="W13" s="47">
        <v>10</v>
      </c>
      <c r="X13" s="13" t="s">
        <v>318</v>
      </c>
      <c r="Y13" s="49"/>
      <c r="Z13" s="38"/>
      <c r="AA13" s="39"/>
      <c r="AB13" s="38"/>
      <c r="AC13" s="31">
        <f>10+15</f>
        <v>25</v>
      </c>
      <c r="AD13" s="4" t="s">
        <v>336</v>
      </c>
      <c r="AE13" s="39"/>
      <c r="AF13" s="38"/>
      <c r="AG13" s="31">
        <v>13</v>
      </c>
      <c r="AH13" s="35" t="s">
        <v>288</v>
      </c>
      <c r="AI13" s="31">
        <v>7</v>
      </c>
      <c r="AJ13" s="35" t="s">
        <v>467</v>
      </c>
      <c r="AK13" s="37"/>
      <c r="AL13" s="37"/>
      <c r="AM13" s="39"/>
      <c r="AN13" s="38"/>
      <c r="AO13" s="31">
        <v>14</v>
      </c>
      <c r="AP13" s="35" t="s">
        <v>56</v>
      </c>
      <c r="AQ13" s="31">
        <v>10</v>
      </c>
      <c r="AR13" s="35" t="s">
        <v>43</v>
      </c>
      <c r="AS13" s="39"/>
      <c r="AT13" s="38"/>
      <c r="AU13" s="39"/>
      <c r="AV13" s="38"/>
      <c r="AW13" s="31">
        <v>4</v>
      </c>
      <c r="AX13" s="35" t="s">
        <v>404</v>
      </c>
      <c r="AY13" s="31">
        <v>16</v>
      </c>
      <c r="AZ13" s="35" t="s">
        <v>343</v>
      </c>
      <c r="BA13" s="31">
        <v>4</v>
      </c>
      <c r="BB13" s="35" t="s">
        <v>414</v>
      </c>
      <c r="BC13" s="31">
        <v>14</v>
      </c>
      <c r="BD13" s="35" t="s">
        <v>351</v>
      </c>
      <c r="BE13" s="31">
        <v>3</v>
      </c>
      <c r="BF13" s="35" t="s">
        <v>311</v>
      </c>
      <c r="BG13" s="39"/>
      <c r="BH13" s="54"/>
    </row>
    <row r="14" spans="1:81" ht="60">
      <c r="A14" s="23" t="s">
        <v>496</v>
      </c>
      <c r="B14" s="1">
        <v>2</v>
      </c>
      <c r="C14" s="1">
        <v>20</v>
      </c>
      <c r="D14" s="56">
        <f t="shared" si="0"/>
        <v>0.1</v>
      </c>
      <c r="E14" s="67">
        <v>1</v>
      </c>
      <c r="F14" s="8" t="s">
        <v>66</v>
      </c>
      <c r="G14" s="30">
        <v>3</v>
      </c>
      <c r="H14" s="9" t="s">
        <v>128</v>
      </c>
      <c r="I14" s="46"/>
      <c r="J14" s="37"/>
      <c r="K14" s="48">
        <v>9</v>
      </c>
      <c r="L14" s="5" t="s">
        <v>154</v>
      </c>
      <c r="M14" s="48">
        <v>8</v>
      </c>
      <c r="N14" s="5" t="s">
        <v>258</v>
      </c>
      <c r="O14" s="46"/>
      <c r="P14" s="37"/>
      <c r="Q14" s="48">
        <v>17</v>
      </c>
      <c r="R14" s="16" t="s">
        <v>129</v>
      </c>
      <c r="S14" s="48">
        <v>19</v>
      </c>
      <c r="T14" s="5" t="s">
        <v>161</v>
      </c>
      <c r="U14" s="30">
        <f>3 + 17</f>
        <v>20</v>
      </c>
      <c r="V14" s="9" t="s">
        <v>431</v>
      </c>
      <c r="W14" s="48">
        <v>2</v>
      </c>
      <c r="X14" s="9" t="s">
        <v>279</v>
      </c>
      <c r="Y14" s="46"/>
      <c r="Z14" s="37"/>
      <c r="AA14" s="30">
        <v>8</v>
      </c>
      <c r="AB14" s="5" t="s">
        <v>255</v>
      </c>
      <c r="AC14" s="30">
        <v>18</v>
      </c>
      <c r="AD14" s="5" t="s">
        <v>212</v>
      </c>
      <c r="AE14" s="39"/>
      <c r="AF14" s="54"/>
      <c r="AG14" s="36"/>
      <c r="AH14" s="37"/>
      <c r="AI14" s="36"/>
      <c r="AJ14" s="37"/>
      <c r="AK14" s="31">
        <v>5</v>
      </c>
      <c r="AL14" s="4" t="s">
        <v>324</v>
      </c>
      <c r="AM14" s="36"/>
      <c r="AN14" s="37"/>
      <c r="AO14" s="31">
        <v>12</v>
      </c>
      <c r="AP14" s="35" t="s">
        <v>7</v>
      </c>
      <c r="AQ14" s="5">
        <v>16</v>
      </c>
      <c r="AR14" s="5" t="s">
        <v>42</v>
      </c>
      <c r="AS14" s="31">
        <v>9</v>
      </c>
      <c r="AT14" s="35" t="s">
        <v>450</v>
      </c>
      <c r="AU14" s="31">
        <v>3</v>
      </c>
      <c r="AV14" s="35" t="s">
        <v>516</v>
      </c>
      <c r="AW14" s="36"/>
      <c r="AX14" s="37"/>
      <c r="AY14" s="30">
        <v>1</v>
      </c>
      <c r="AZ14" s="8" t="s">
        <v>309</v>
      </c>
      <c r="BA14" s="31">
        <v>6</v>
      </c>
      <c r="BB14" s="35" t="s">
        <v>410</v>
      </c>
      <c r="BC14" s="31">
        <v>3</v>
      </c>
      <c r="BD14" s="35" t="s">
        <v>457</v>
      </c>
      <c r="BE14" s="36"/>
      <c r="BF14" s="37"/>
      <c r="BG14" s="31">
        <v>7</v>
      </c>
      <c r="BH14" s="35" t="s">
        <v>439</v>
      </c>
    </row>
    <row r="15" spans="1:81" ht="60">
      <c r="A15" s="4" t="s">
        <v>514</v>
      </c>
      <c r="B15" s="3">
        <v>0</v>
      </c>
      <c r="C15" s="3">
        <v>18</v>
      </c>
      <c r="D15" s="56">
        <f t="shared" si="0"/>
        <v>0</v>
      </c>
      <c r="E15" s="39"/>
      <c r="F15" s="38"/>
      <c r="G15" s="39"/>
      <c r="H15" s="38"/>
      <c r="I15" s="47">
        <f>14 + 15+ 5</f>
        <v>34</v>
      </c>
      <c r="J15" s="4" t="s">
        <v>84</v>
      </c>
      <c r="K15" s="45">
        <v>17</v>
      </c>
      <c r="L15" s="4" t="s">
        <v>198</v>
      </c>
      <c r="M15" s="47">
        <v>9</v>
      </c>
      <c r="N15" s="13" t="s">
        <v>260</v>
      </c>
      <c r="O15" s="47">
        <v>6</v>
      </c>
      <c r="P15" s="4" t="s">
        <v>188</v>
      </c>
      <c r="Q15" s="47">
        <v>7</v>
      </c>
      <c r="R15" s="55" t="s">
        <v>120</v>
      </c>
      <c r="S15" s="47">
        <v>2</v>
      </c>
      <c r="T15" s="15" t="s">
        <v>267</v>
      </c>
      <c r="U15" s="39"/>
      <c r="V15" s="38"/>
      <c r="W15" s="47">
        <v>18</v>
      </c>
      <c r="X15" s="35" t="s">
        <v>244</v>
      </c>
      <c r="Y15" s="49"/>
      <c r="Z15" s="38"/>
      <c r="AA15" s="31">
        <v>14</v>
      </c>
      <c r="AB15" s="35" t="s">
        <v>208</v>
      </c>
      <c r="AC15" s="31">
        <v>5</v>
      </c>
      <c r="AD15" s="4" t="s">
        <v>157</v>
      </c>
      <c r="AE15" s="31">
        <v>6</v>
      </c>
      <c r="AF15" s="35" t="s">
        <v>59</v>
      </c>
      <c r="AG15" s="31">
        <v>16</v>
      </c>
      <c r="AH15" s="35" t="s">
        <v>493</v>
      </c>
      <c r="AI15" s="31">
        <v>19</v>
      </c>
      <c r="AJ15" s="35" t="s">
        <v>422</v>
      </c>
      <c r="AK15" s="39"/>
      <c r="AL15" s="38"/>
      <c r="AM15" s="39"/>
      <c r="AN15" s="54"/>
      <c r="AO15" s="31">
        <v>9</v>
      </c>
      <c r="AP15" s="35" t="s">
        <v>3</v>
      </c>
      <c r="AQ15" s="31">
        <v>8</v>
      </c>
      <c r="AR15" s="66" t="s">
        <v>40</v>
      </c>
      <c r="AS15" s="39"/>
      <c r="AT15" s="38"/>
      <c r="AU15" s="39"/>
      <c r="AV15" s="38"/>
      <c r="AW15" s="39"/>
      <c r="AX15" s="38"/>
      <c r="AY15" s="31">
        <v>11</v>
      </c>
      <c r="AZ15" s="35" t="s">
        <v>348</v>
      </c>
      <c r="BA15" s="39"/>
      <c r="BB15" s="38"/>
      <c r="BC15" s="39"/>
      <c r="BD15" s="38"/>
      <c r="BE15" s="39"/>
      <c r="BF15" s="38"/>
      <c r="BG15" s="31">
        <v>12</v>
      </c>
      <c r="BH15" s="35" t="s">
        <v>389</v>
      </c>
    </row>
    <row r="16" spans="1:81" ht="36">
      <c r="A16" s="24" t="s">
        <v>199</v>
      </c>
      <c r="B16" s="3">
        <v>2</v>
      </c>
      <c r="C16" s="3">
        <v>19</v>
      </c>
      <c r="D16" s="56">
        <f t="shared" si="0"/>
        <v>0.10526315789473684</v>
      </c>
      <c r="E16" s="67">
        <v>6</v>
      </c>
      <c r="F16" s="4" t="s">
        <v>67</v>
      </c>
      <c r="G16" s="31">
        <f>2+4</f>
        <v>6</v>
      </c>
      <c r="H16" s="15" t="s">
        <v>499</v>
      </c>
      <c r="I16" s="47">
        <v>2</v>
      </c>
      <c r="J16" s="15" t="s">
        <v>181</v>
      </c>
      <c r="K16" s="47">
        <v>1</v>
      </c>
      <c r="L16" s="40" t="s">
        <v>286</v>
      </c>
      <c r="M16" s="47">
        <v>13</v>
      </c>
      <c r="N16" s="13" t="s">
        <v>261</v>
      </c>
      <c r="O16" s="49"/>
      <c r="P16" s="38"/>
      <c r="Q16" s="47">
        <v>16</v>
      </c>
      <c r="R16" s="4" t="s">
        <v>252</v>
      </c>
      <c r="S16" s="47">
        <v>6</v>
      </c>
      <c r="T16" s="13" t="s">
        <v>522</v>
      </c>
      <c r="U16" s="39"/>
      <c r="V16" s="38"/>
      <c r="W16" s="49"/>
      <c r="X16" s="38"/>
      <c r="Y16" s="47">
        <v>6</v>
      </c>
      <c r="Z16" s="35" t="s">
        <v>315</v>
      </c>
      <c r="AA16" s="39"/>
      <c r="AB16" s="38"/>
      <c r="AC16" s="31">
        <v>12</v>
      </c>
      <c r="AD16" s="4" t="s">
        <v>130</v>
      </c>
      <c r="AE16" s="39"/>
      <c r="AF16" s="38"/>
      <c r="AG16" s="37"/>
      <c r="AH16" s="37"/>
      <c r="AI16" s="39"/>
      <c r="AJ16" s="38"/>
      <c r="AK16" s="31">
        <v>12</v>
      </c>
      <c r="AL16" s="4" t="s">
        <v>362</v>
      </c>
      <c r="AM16" s="39"/>
      <c r="AN16" s="54"/>
      <c r="AO16" s="31">
        <v>8</v>
      </c>
      <c r="AP16" s="35" t="s">
        <v>87</v>
      </c>
      <c r="AQ16" s="31">
        <v>2</v>
      </c>
      <c r="AR16" s="58" t="s">
        <v>44</v>
      </c>
      <c r="AS16" s="31">
        <f>18+8</f>
        <v>26</v>
      </c>
      <c r="AT16" s="35" t="s">
        <v>503</v>
      </c>
      <c r="AU16" s="31">
        <v>12</v>
      </c>
      <c r="AV16" s="35" t="s">
        <v>507</v>
      </c>
      <c r="AW16" s="39"/>
      <c r="AX16" s="38"/>
      <c r="AY16" s="39"/>
      <c r="AZ16" s="38"/>
      <c r="BA16" s="31">
        <v>3</v>
      </c>
      <c r="BB16" s="35" t="s">
        <v>413</v>
      </c>
      <c r="BC16" s="31">
        <v>5</v>
      </c>
      <c r="BD16" s="35" t="s">
        <v>458</v>
      </c>
      <c r="BE16" s="31">
        <v>1</v>
      </c>
      <c r="BF16" s="40" t="s">
        <v>481</v>
      </c>
      <c r="BG16" s="31">
        <v>16</v>
      </c>
      <c r="BH16" s="35" t="s">
        <v>530</v>
      </c>
    </row>
    <row r="17" spans="1:60" ht="36">
      <c r="A17" s="23" t="s">
        <v>497</v>
      </c>
      <c r="B17" s="1">
        <v>2</v>
      </c>
      <c r="C17" s="1">
        <v>15</v>
      </c>
      <c r="D17" s="56">
        <f t="shared" si="0"/>
        <v>0.13333333333333333</v>
      </c>
      <c r="E17" s="36"/>
      <c r="F17" s="37"/>
      <c r="G17" s="36"/>
      <c r="H17" s="37"/>
      <c r="I17" s="48">
        <v>2</v>
      </c>
      <c r="J17" s="9" t="s">
        <v>186</v>
      </c>
      <c r="K17" s="48">
        <v>3</v>
      </c>
      <c r="L17" s="9" t="s">
        <v>150</v>
      </c>
      <c r="M17" s="46"/>
      <c r="N17" s="37"/>
      <c r="O17" s="48">
        <v>10</v>
      </c>
      <c r="P17" s="5" t="s">
        <v>177</v>
      </c>
      <c r="Q17" s="46"/>
      <c r="R17" s="37"/>
      <c r="S17" s="48">
        <v>14</v>
      </c>
      <c r="T17" s="5" t="s">
        <v>471</v>
      </c>
      <c r="U17" s="30">
        <f>1 + 16</f>
        <v>17</v>
      </c>
      <c r="V17" s="8" t="s">
        <v>345</v>
      </c>
      <c r="W17" s="46"/>
      <c r="X17" s="37"/>
      <c r="Y17" s="48">
        <v>4</v>
      </c>
      <c r="Z17" s="5" t="s">
        <v>274</v>
      </c>
      <c r="AA17" s="30">
        <v>2</v>
      </c>
      <c r="AB17" s="5" t="s">
        <v>141</v>
      </c>
      <c r="AC17" s="30">
        <v>3</v>
      </c>
      <c r="AD17" s="5" t="s">
        <v>132</v>
      </c>
      <c r="AE17" s="36"/>
      <c r="AF17" s="37"/>
      <c r="AG17" s="31">
        <v>14</v>
      </c>
      <c r="AH17" s="35" t="s">
        <v>291</v>
      </c>
      <c r="AI17" s="36"/>
      <c r="AJ17" s="37"/>
      <c r="AK17" s="30">
        <v>4</v>
      </c>
      <c r="AL17" s="5" t="s">
        <v>221</v>
      </c>
      <c r="AM17" s="36"/>
      <c r="AN17" s="37"/>
      <c r="AO17" s="36"/>
      <c r="AP17" s="37"/>
      <c r="AQ17" s="36"/>
      <c r="AR17" s="37"/>
      <c r="AS17" s="36"/>
      <c r="AT17" s="37"/>
      <c r="AU17" s="31">
        <v>1</v>
      </c>
      <c r="AV17" s="40" t="s">
        <v>469</v>
      </c>
      <c r="AW17" s="30">
        <v>15</v>
      </c>
      <c r="AX17" s="5" t="s">
        <v>366</v>
      </c>
      <c r="AY17" s="36"/>
      <c r="AZ17" s="37"/>
      <c r="BA17" s="31">
        <v>11</v>
      </c>
      <c r="BB17" s="35" t="s">
        <v>477</v>
      </c>
      <c r="BC17" s="31">
        <v>13</v>
      </c>
      <c r="BD17" s="35" t="s">
        <v>30</v>
      </c>
      <c r="BE17" s="36"/>
      <c r="BF17" s="37"/>
      <c r="BG17" s="61"/>
      <c r="BH17" s="62"/>
    </row>
    <row r="18" spans="1:60" ht="48">
      <c r="A18" s="4" t="s">
        <v>521</v>
      </c>
      <c r="B18" s="3">
        <v>0</v>
      </c>
      <c r="C18" s="3">
        <v>17</v>
      </c>
      <c r="D18" s="56">
        <f t="shared" si="0"/>
        <v>0</v>
      </c>
      <c r="E18" s="67">
        <v>15</v>
      </c>
      <c r="F18" s="4" t="s">
        <v>108</v>
      </c>
      <c r="G18" s="31">
        <v>17</v>
      </c>
      <c r="H18" s="4" t="s">
        <v>122</v>
      </c>
      <c r="I18" s="49"/>
      <c r="J18" s="38"/>
      <c r="K18" s="47">
        <v>16</v>
      </c>
      <c r="L18" s="4" t="s">
        <v>285</v>
      </c>
      <c r="M18" s="47">
        <v>5</v>
      </c>
      <c r="N18" s="13" t="s">
        <v>257</v>
      </c>
      <c r="O18" s="47">
        <v>16</v>
      </c>
      <c r="P18" s="4" t="s">
        <v>179</v>
      </c>
      <c r="Q18" s="49"/>
      <c r="R18" s="38"/>
      <c r="S18" s="47">
        <v>9</v>
      </c>
      <c r="T18" s="4" t="s">
        <v>293</v>
      </c>
      <c r="U18" s="39"/>
      <c r="V18" s="38"/>
      <c r="W18" s="47">
        <v>15</v>
      </c>
      <c r="X18" s="4" t="s">
        <v>278</v>
      </c>
      <c r="Y18" s="47">
        <v>15</v>
      </c>
      <c r="Z18" s="4" t="s">
        <v>138</v>
      </c>
      <c r="AA18" s="31">
        <v>16</v>
      </c>
      <c r="AB18" s="4" t="s">
        <v>207</v>
      </c>
      <c r="AC18" s="39"/>
      <c r="AD18" s="38"/>
      <c r="AE18" s="39"/>
      <c r="AF18" s="38"/>
      <c r="AG18" s="31">
        <v>18</v>
      </c>
      <c r="AH18" s="35" t="s">
        <v>287</v>
      </c>
      <c r="AI18" s="39"/>
      <c r="AJ18" s="38"/>
      <c r="AK18" s="39"/>
      <c r="AL18" s="38"/>
      <c r="AM18" s="39"/>
      <c r="AN18" s="38"/>
      <c r="AO18" s="31">
        <v>18</v>
      </c>
      <c r="AP18" s="35" t="s">
        <v>50</v>
      </c>
      <c r="AQ18" s="39"/>
      <c r="AR18" s="38"/>
      <c r="AS18" s="31">
        <v>7</v>
      </c>
      <c r="AT18" s="35" t="s">
        <v>451</v>
      </c>
      <c r="AU18" s="31">
        <v>7</v>
      </c>
      <c r="AV18" s="35" t="s">
        <v>510</v>
      </c>
      <c r="AW18" s="31">
        <v>13</v>
      </c>
      <c r="AX18" s="35" t="s">
        <v>364</v>
      </c>
      <c r="AY18" s="31">
        <v>13</v>
      </c>
      <c r="AZ18" s="35" t="s">
        <v>456</v>
      </c>
      <c r="BA18" s="39"/>
      <c r="BB18" s="38"/>
      <c r="BC18" s="31">
        <v>11</v>
      </c>
      <c r="BD18" s="35" t="s">
        <v>76</v>
      </c>
      <c r="BE18" s="29">
        <v>9</v>
      </c>
      <c r="BF18" s="35" t="s">
        <v>359</v>
      </c>
      <c r="BG18" s="39"/>
      <c r="BH18" s="54"/>
    </row>
    <row r="19" spans="1:60" ht="50" customHeight="1">
      <c r="A19" s="23" t="s">
        <v>523</v>
      </c>
      <c r="B19" s="1">
        <v>2</v>
      </c>
      <c r="C19" s="1">
        <v>20</v>
      </c>
      <c r="D19" s="56">
        <f t="shared" si="0"/>
        <v>0.1</v>
      </c>
      <c r="E19" s="67">
        <v>10</v>
      </c>
      <c r="F19" s="5" t="s">
        <v>125</v>
      </c>
      <c r="G19" s="30">
        <v>8</v>
      </c>
      <c r="H19" s="5" t="s">
        <v>104</v>
      </c>
      <c r="I19" s="48">
        <f>6 + 19</f>
        <v>25</v>
      </c>
      <c r="J19" s="5" t="s">
        <v>184</v>
      </c>
      <c r="K19" s="48">
        <v>12</v>
      </c>
      <c r="L19" s="4" t="s">
        <v>153</v>
      </c>
      <c r="M19" s="47">
        <v>2</v>
      </c>
      <c r="N19" s="15" t="s">
        <v>159</v>
      </c>
      <c r="O19" s="47">
        <v>9</v>
      </c>
      <c r="P19" s="4" t="s">
        <v>250</v>
      </c>
      <c r="Q19" s="63">
        <v>15</v>
      </c>
      <c r="R19" s="16" t="s">
        <v>527</v>
      </c>
      <c r="S19" s="48">
        <v>10</v>
      </c>
      <c r="T19" s="5" t="s">
        <v>266</v>
      </c>
      <c r="U19" s="30">
        <f>2</f>
        <v>2</v>
      </c>
      <c r="V19" s="9" t="s">
        <v>395</v>
      </c>
      <c r="W19" s="47">
        <v>1</v>
      </c>
      <c r="X19" s="14" t="s">
        <v>498</v>
      </c>
      <c r="Y19" s="48">
        <v>10</v>
      </c>
      <c r="Z19" s="5" t="s">
        <v>273</v>
      </c>
      <c r="AA19" s="30">
        <v>15</v>
      </c>
      <c r="AB19" s="5" t="s">
        <v>305</v>
      </c>
      <c r="AC19" s="30">
        <f>1 + 4</f>
        <v>5</v>
      </c>
      <c r="AD19" s="8" t="s">
        <v>213</v>
      </c>
      <c r="AE19" s="36"/>
      <c r="AF19" s="37"/>
      <c r="AG19" s="39"/>
      <c r="AH19" s="54"/>
      <c r="AI19" s="31">
        <v>6</v>
      </c>
      <c r="AJ19" s="55" t="s">
        <v>419</v>
      </c>
      <c r="AK19" s="36"/>
      <c r="AL19" s="37"/>
      <c r="AM19" s="36"/>
      <c r="AN19" s="37"/>
      <c r="AO19" s="36"/>
      <c r="AP19" s="37"/>
      <c r="AQ19" s="31">
        <v>7</v>
      </c>
      <c r="AR19" s="35" t="s">
        <v>34</v>
      </c>
      <c r="AS19" s="36"/>
      <c r="AT19" s="37"/>
      <c r="AU19" s="36"/>
      <c r="AV19" s="37"/>
      <c r="AW19" s="30">
        <v>11</v>
      </c>
      <c r="AX19" s="5" t="s">
        <v>367</v>
      </c>
      <c r="AY19" s="30">
        <v>7</v>
      </c>
      <c r="AZ19" s="5" t="s">
        <v>347</v>
      </c>
      <c r="BA19" s="31">
        <v>13</v>
      </c>
      <c r="BB19" s="35" t="s">
        <v>478</v>
      </c>
      <c r="BC19" s="36"/>
      <c r="BD19" s="37"/>
      <c r="BE19" s="36"/>
      <c r="BF19" s="37"/>
      <c r="BG19" s="59"/>
      <c r="BH19" s="60"/>
    </row>
    <row r="20" spans="1:60" ht="36">
      <c r="A20" s="24" t="s">
        <v>518</v>
      </c>
      <c r="B20" s="3">
        <v>2</v>
      </c>
      <c r="C20" s="3">
        <v>23</v>
      </c>
      <c r="D20" s="56">
        <f t="shared" si="0"/>
        <v>8.6956521739130432E-2</v>
      </c>
      <c r="E20" s="67">
        <v>7</v>
      </c>
      <c r="F20" s="4" t="s">
        <v>148</v>
      </c>
      <c r="G20" s="31">
        <v>14</v>
      </c>
      <c r="H20" s="4" t="s">
        <v>77</v>
      </c>
      <c r="I20" s="49"/>
      <c r="J20" s="38"/>
      <c r="K20" s="47">
        <v>15</v>
      </c>
      <c r="L20" s="4" t="s">
        <v>196</v>
      </c>
      <c r="M20" s="47">
        <v>7</v>
      </c>
      <c r="N20" s="4" t="s">
        <v>200</v>
      </c>
      <c r="O20" s="49"/>
      <c r="P20" s="38"/>
      <c r="Q20" s="47">
        <v>3</v>
      </c>
      <c r="R20" s="15" t="s">
        <v>190</v>
      </c>
      <c r="S20" s="47">
        <v>8</v>
      </c>
      <c r="T20" s="35" t="s">
        <v>418</v>
      </c>
      <c r="U20" s="39"/>
      <c r="V20" s="38"/>
      <c r="W20" s="47">
        <v>14</v>
      </c>
      <c r="X20" s="4" t="s">
        <v>294</v>
      </c>
      <c r="Y20" s="49"/>
      <c r="Z20" s="38"/>
      <c r="AA20" s="31">
        <v>13</v>
      </c>
      <c r="AB20" s="35" t="s">
        <v>253</v>
      </c>
      <c r="AC20" s="39"/>
      <c r="AD20" s="38"/>
      <c r="AE20" s="31">
        <v>10</v>
      </c>
      <c r="AF20" s="35" t="s">
        <v>80</v>
      </c>
      <c r="AG20" s="31">
        <v>19</v>
      </c>
      <c r="AH20" s="35" t="s">
        <v>8</v>
      </c>
      <c r="AI20" s="31">
        <v>3</v>
      </c>
      <c r="AJ20" s="35" t="s">
        <v>368</v>
      </c>
      <c r="AK20" s="39"/>
      <c r="AL20" s="38"/>
      <c r="AM20" s="31">
        <v>16</v>
      </c>
      <c r="AN20" s="35" t="s">
        <v>361</v>
      </c>
      <c r="AO20" s="31">
        <v>17</v>
      </c>
      <c r="AP20" s="35" t="s">
        <v>0</v>
      </c>
      <c r="AQ20" s="31">
        <v>5</v>
      </c>
      <c r="AR20" s="35" t="s">
        <v>32</v>
      </c>
      <c r="AS20" s="31">
        <f>1+16+3</f>
        <v>20</v>
      </c>
      <c r="AT20" s="40" t="s">
        <v>490</v>
      </c>
      <c r="AU20" s="31">
        <v>13</v>
      </c>
      <c r="AV20" s="35" t="s">
        <v>506</v>
      </c>
      <c r="AW20" s="31">
        <v>1</v>
      </c>
      <c r="AX20" s="40" t="s">
        <v>326</v>
      </c>
      <c r="AY20" s="39"/>
      <c r="AZ20" s="38"/>
      <c r="BA20" s="31">
        <v>2</v>
      </c>
      <c r="BB20" s="58" t="s">
        <v>412</v>
      </c>
      <c r="BC20" s="31">
        <v>6</v>
      </c>
      <c r="BD20" s="35" t="s">
        <v>459</v>
      </c>
      <c r="BE20" s="29">
        <v>6</v>
      </c>
      <c r="BF20" s="35" t="s">
        <v>320</v>
      </c>
      <c r="BG20" s="31">
        <v>8</v>
      </c>
      <c r="BH20" s="35" t="s">
        <v>440</v>
      </c>
    </row>
    <row r="21" spans="1:60" ht="36">
      <c r="A21" s="16" t="s">
        <v>485</v>
      </c>
      <c r="B21" s="1">
        <v>0</v>
      </c>
      <c r="C21" s="1">
        <v>20</v>
      </c>
      <c r="D21" s="56">
        <f t="shared" si="0"/>
        <v>0</v>
      </c>
      <c r="E21" s="67">
        <v>3</v>
      </c>
      <c r="F21" s="5" t="s">
        <v>109</v>
      </c>
      <c r="G21" s="36"/>
      <c r="H21" s="37"/>
      <c r="I21" s="46"/>
      <c r="J21" s="37"/>
      <c r="K21" s="46"/>
      <c r="L21" s="37"/>
      <c r="M21" s="48">
        <v>16</v>
      </c>
      <c r="N21" s="5" t="s">
        <v>216</v>
      </c>
      <c r="O21" s="48">
        <v>13</v>
      </c>
      <c r="P21" s="5" t="s">
        <v>234</v>
      </c>
      <c r="Q21" s="48">
        <v>11</v>
      </c>
      <c r="R21" s="5" t="s">
        <v>191</v>
      </c>
      <c r="S21" s="48">
        <v>13</v>
      </c>
      <c r="T21" s="5" t="s">
        <v>270</v>
      </c>
      <c r="U21" s="36"/>
      <c r="V21" s="37"/>
      <c r="W21" s="48">
        <v>17</v>
      </c>
      <c r="X21" s="5" t="s">
        <v>243</v>
      </c>
      <c r="Y21" s="46"/>
      <c r="Z21" s="37"/>
      <c r="AA21" s="36"/>
      <c r="AB21" s="37"/>
      <c r="AC21" s="36"/>
      <c r="AD21" s="37"/>
      <c r="AE21" s="31">
        <v>14</v>
      </c>
      <c r="AF21" s="35" t="s">
        <v>304</v>
      </c>
      <c r="AG21" s="5">
        <v>2</v>
      </c>
      <c r="AH21" s="5" t="s">
        <v>63</v>
      </c>
      <c r="AI21" s="31">
        <f>14 + 16</f>
        <v>30</v>
      </c>
      <c r="AJ21" s="35" t="s">
        <v>392</v>
      </c>
      <c r="AK21" s="36"/>
      <c r="AL21" s="37"/>
      <c r="AM21" s="30">
        <f>13+11</f>
        <v>24</v>
      </c>
      <c r="AN21" s="35" t="s">
        <v>433</v>
      </c>
      <c r="AO21" s="5">
        <v>5</v>
      </c>
      <c r="AP21" s="5" t="s">
        <v>2</v>
      </c>
      <c r="AQ21" s="31">
        <v>3</v>
      </c>
      <c r="AR21" s="35" t="s">
        <v>36</v>
      </c>
      <c r="AS21" s="36"/>
      <c r="AT21" s="37"/>
      <c r="AU21" s="36"/>
      <c r="AV21" s="37"/>
      <c r="AW21" s="30">
        <v>12</v>
      </c>
      <c r="AX21" s="5" t="s">
        <v>363</v>
      </c>
      <c r="AY21" s="30">
        <v>4</v>
      </c>
      <c r="AZ21" s="35" t="s">
        <v>382</v>
      </c>
      <c r="BA21" s="5">
        <v>15</v>
      </c>
      <c r="BB21" s="5" t="s">
        <v>483</v>
      </c>
      <c r="BC21" s="31">
        <v>2</v>
      </c>
      <c r="BD21" s="58" t="s">
        <v>409</v>
      </c>
      <c r="BE21" s="31">
        <v>14</v>
      </c>
      <c r="BF21" s="5" t="s">
        <v>357</v>
      </c>
      <c r="BG21" s="31">
        <v>10</v>
      </c>
      <c r="BH21" s="35" t="s">
        <v>494</v>
      </c>
    </row>
    <row r="22" spans="1:60" ht="48">
      <c r="A22" s="7" t="s">
        <v>386</v>
      </c>
      <c r="B22" s="6">
        <v>0</v>
      </c>
      <c r="C22" s="6">
        <v>25</v>
      </c>
      <c r="D22" s="56">
        <f t="shared" si="0"/>
        <v>0</v>
      </c>
      <c r="E22" s="67">
        <v>12</v>
      </c>
      <c r="F22" s="7" t="s">
        <v>123</v>
      </c>
      <c r="G22" s="32">
        <v>18</v>
      </c>
      <c r="H22" s="4" t="s">
        <v>103</v>
      </c>
      <c r="I22" s="52">
        <v>18</v>
      </c>
      <c r="J22" s="7" t="s">
        <v>246</v>
      </c>
      <c r="K22" s="50"/>
      <c r="L22" s="41"/>
      <c r="M22" s="50"/>
      <c r="N22" s="41"/>
      <c r="O22" s="52">
        <v>15</v>
      </c>
      <c r="P22" s="7" t="s">
        <v>146</v>
      </c>
      <c r="Q22" s="52">
        <v>4</v>
      </c>
      <c r="R22" s="18" t="s">
        <v>135</v>
      </c>
      <c r="S22" s="52">
        <v>15</v>
      </c>
      <c r="T22" s="7" t="s">
        <v>470</v>
      </c>
      <c r="U22" s="32">
        <v>9</v>
      </c>
      <c r="V22" s="7" t="s">
        <v>426</v>
      </c>
      <c r="W22" s="52">
        <v>19</v>
      </c>
      <c r="X22" s="7" t="s">
        <v>239</v>
      </c>
      <c r="Y22" s="52">
        <v>7</v>
      </c>
      <c r="Z22" s="7" t="s">
        <v>272</v>
      </c>
      <c r="AA22" s="32">
        <v>18</v>
      </c>
      <c r="AB22" s="35" t="s">
        <v>310</v>
      </c>
      <c r="AC22" s="32">
        <f>2 + 6</f>
        <v>8</v>
      </c>
      <c r="AD22" s="17" t="s">
        <v>93</v>
      </c>
      <c r="AE22" s="32">
        <v>3</v>
      </c>
      <c r="AF22" s="17" t="s">
        <v>381</v>
      </c>
      <c r="AG22" s="31">
        <v>10</v>
      </c>
      <c r="AH22" s="35" t="s">
        <v>60</v>
      </c>
      <c r="AI22" s="31">
        <v>8</v>
      </c>
      <c r="AJ22" s="35" t="s">
        <v>420</v>
      </c>
      <c r="AK22" s="37"/>
      <c r="AL22" s="37"/>
      <c r="AM22" s="32">
        <v>17</v>
      </c>
      <c r="AN22" s="5" t="s">
        <v>374</v>
      </c>
      <c r="AO22" s="31">
        <v>15</v>
      </c>
      <c r="AP22" s="35" t="s">
        <v>52</v>
      </c>
      <c r="AQ22" s="31">
        <v>4</v>
      </c>
      <c r="AR22" s="35" t="s">
        <v>33</v>
      </c>
      <c r="AS22" s="61"/>
      <c r="AT22" s="41"/>
      <c r="AU22" s="31">
        <v>6</v>
      </c>
      <c r="AV22" s="35" t="s">
        <v>511</v>
      </c>
      <c r="AW22" s="32">
        <v>5</v>
      </c>
      <c r="AX22" s="35" t="s">
        <v>408</v>
      </c>
      <c r="AY22" s="32">
        <v>9</v>
      </c>
      <c r="AZ22" s="5" t="s">
        <v>455</v>
      </c>
      <c r="BA22" s="61"/>
      <c r="BB22" s="41"/>
      <c r="BC22" s="31">
        <v>9</v>
      </c>
      <c r="BD22" s="35" t="s">
        <v>462</v>
      </c>
      <c r="BE22" s="31">
        <v>4</v>
      </c>
      <c r="BF22" s="35" t="s">
        <v>520</v>
      </c>
      <c r="BG22" s="31">
        <v>6</v>
      </c>
      <c r="BH22" s="35" t="s">
        <v>438</v>
      </c>
    </row>
    <row r="23" spans="1:60" ht="48">
      <c r="A23" s="4" t="s">
        <v>519</v>
      </c>
      <c r="B23" s="3">
        <v>0</v>
      </c>
      <c r="C23" s="3">
        <v>23</v>
      </c>
      <c r="D23" s="56">
        <f t="shared" si="0"/>
        <v>0</v>
      </c>
      <c r="E23" s="67">
        <v>11</v>
      </c>
      <c r="F23" s="4" t="s">
        <v>113</v>
      </c>
      <c r="G23" s="31">
        <v>16</v>
      </c>
      <c r="H23" s="4" t="s">
        <v>101</v>
      </c>
      <c r="I23" s="47">
        <f>20 + 16</f>
        <v>36</v>
      </c>
      <c r="J23" s="4" t="s">
        <v>183</v>
      </c>
      <c r="K23" s="47">
        <v>11</v>
      </c>
      <c r="L23" s="7" t="s">
        <v>156</v>
      </c>
      <c r="M23" s="47">
        <v>3</v>
      </c>
      <c r="N23" s="15" t="s">
        <v>214</v>
      </c>
      <c r="O23" s="49"/>
      <c r="P23" s="38"/>
      <c r="Q23" s="47">
        <v>18</v>
      </c>
      <c r="R23" s="4" t="s">
        <v>75</v>
      </c>
      <c r="S23" s="49"/>
      <c r="T23" s="38"/>
      <c r="U23" s="31">
        <v>8</v>
      </c>
      <c r="V23" s="4" t="s">
        <v>86</v>
      </c>
      <c r="W23" s="47">
        <v>7</v>
      </c>
      <c r="X23" s="4" t="s">
        <v>283</v>
      </c>
      <c r="Y23" s="47">
        <v>14</v>
      </c>
      <c r="Z23" s="4" t="s">
        <v>175</v>
      </c>
      <c r="AA23" s="39"/>
      <c r="AB23" s="38"/>
      <c r="AC23" s="31">
        <v>10</v>
      </c>
      <c r="AD23" s="4" t="s">
        <v>211</v>
      </c>
      <c r="AE23" s="31">
        <v>11</v>
      </c>
      <c r="AF23" s="35" t="s">
        <v>300</v>
      </c>
      <c r="AG23" s="5">
        <v>15</v>
      </c>
      <c r="AH23" s="5" t="s">
        <v>62</v>
      </c>
      <c r="AI23" s="31">
        <f>10 + 18</f>
        <v>28</v>
      </c>
      <c r="AJ23" s="35" t="s">
        <v>391</v>
      </c>
      <c r="AK23" s="31">
        <v>13</v>
      </c>
      <c r="AL23" s="35" t="s">
        <v>377</v>
      </c>
      <c r="AM23" s="31">
        <v>15</v>
      </c>
      <c r="AN23" s="35" t="s">
        <v>370</v>
      </c>
      <c r="AO23" s="57">
        <v>2</v>
      </c>
      <c r="AP23" s="58" t="s">
        <v>51</v>
      </c>
      <c r="AQ23" s="39"/>
      <c r="AR23" s="38"/>
      <c r="AS23" s="39"/>
      <c r="AT23" s="38"/>
      <c r="AU23" s="39"/>
      <c r="AV23" s="38"/>
      <c r="AW23" s="31">
        <v>8</v>
      </c>
      <c r="AX23" s="35" t="s">
        <v>407</v>
      </c>
      <c r="AY23" s="31">
        <v>12</v>
      </c>
      <c r="AZ23" s="35" t="s">
        <v>306</v>
      </c>
      <c r="BA23" s="31">
        <v>7</v>
      </c>
      <c r="BB23" s="35" t="s">
        <v>417</v>
      </c>
      <c r="BC23" s="31">
        <v>15</v>
      </c>
      <c r="BD23" s="35" t="s">
        <v>396</v>
      </c>
      <c r="BE23" s="39"/>
      <c r="BF23" s="38"/>
      <c r="BG23" s="31">
        <v>13</v>
      </c>
      <c r="BH23" s="35" t="s">
        <v>486</v>
      </c>
    </row>
    <row r="24" spans="1:60" ht="36">
      <c r="A24" s="23" t="s">
        <v>495</v>
      </c>
      <c r="B24" s="1">
        <v>3</v>
      </c>
      <c r="C24" s="1">
        <v>17</v>
      </c>
      <c r="D24" s="56">
        <f t="shared" si="0"/>
        <v>0.17647058823529413</v>
      </c>
      <c r="E24" s="67">
        <v>7</v>
      </c>
      <c r="F24" s="5" t="s">
        <v>110</v>
      </c>
      <c r="G24" s="30">
        <v>6</v>
      </c>
      <c r="H24" s="5" t="s">
        <v>121</v>
      </c>
      <c r="I24" s="46"/>
      <c r="J24" s="37"/>
      <c r="K24" s="48">
        <v>13</v>
      </c>
      <c r="L24" s="4" t="s">
        <v>152</v>
      </c>
      <c r="M24" s="48">
        <v>1</v>
      </c>
      <c r="N24" s="8" t="s">
        <v>218</v>
      </c>
      <c r="O24" s="46"/>
      <c r="P24" s="37"/>
      <c r="Q24" s="48">
        <v>13</v>
      </c>
      <c r="R24" s="5" t="s">
        <v>189</v>
      </c>
      <c r="S24" s="46"/>
      <c r="T24" s="37"/>
      <c r="U24" s="36"/>
      <c r="V24" s="37"/>
      <c r="W24" s="48">
        <v>10</v>
      </c>
      <c r="X24" s="5" t="s">
        <v>281</v>
      </c>
      <c r="Y24" s="46"/>
      <c r="Z24" s="37"/>
      <c r="AA24" s="36"/>
      <c r="AB24" s="37"/>
      <c r="AC24" s="30">
        <f>11 + 17</f>
        <v>28</v>
      </c>
      <c r="AD24" s="5" t="s">
        <v>194</v>
      </c>
      <c r="AE24" s="36"/>
      <c r="AF24" s="37"/>
      <c r="AG24" s="31">
        <v>6</v>
      </c>
      <c r="AH24" s="35" t="s">
        <v>149</v>
      </c>
      <c r="AI24" s="31">
        <f>11 + 4</f>
        <v>15</v>
      </c>
      <c r="AJ24" s="35" t="s">
        <v>464</v>
      </c>
      <c r="AK24" s="32">
        <v>7</v>
      </c>
      <c r="AL24" s="7" t="s">
        <v>238</v>
      </c>
      <c r="AM24" s="30">
        <v>1</v>
      </c>
      <c r="AN24" s="8" t="s">
        <v>372</v>
      </c>
      <c r="AO24" s="31">
        <v>4</v>
      </c>
      <c r="AP24" s="35" t="s">
        <v>89</v>
      </c>
      <c r="AQ24" s="5">
        <v>6</v>
      </c>
      <c r="AR24" s="5" t="s">
        <v>45</v>
      </c>
      <c r="AS24" s="36"/>
      <c r="AT24" s="37"/>
      <c r="AU24" s="36"/>
      <c r="AV24" s="37"/>
      <c r="AW24" s="36"/>
      <c r="AX24" s="37"/>
      <c r="AY24" s="30">
        <v>15</v>
      </c>
      <c r="AZ24" s="5" t="s">
        <v>307</v>
      </c>
      <c r="BA24" s="31">
        <v>1</v>
      </c>
      <c r="BB24" s="40" t="s">
        <v>411</v>
      </c>
      <c r="BC24" s="39"/>
      <c r="BD24" s="54"/>
      <c r="BE24" s="36"/>
      <c r="BF24" s="37"/>
      <c r="BG24" s="39"/>
      <c r="BH24" s="54"/>
    </row>
    <row r="25" spans="1:60" ht="48">
      <c r="A25" s="4" t="s">
        <v>534</v>
      </c>
      <c r="B25" s="3">
        <v>0</v>
      </c>
      <c r="C25" s="3">
        <v>12</v>
      </c>
      <c r="D25" s="56">
        <f t="shared" si="0"/>
        <v>0</v>
      </c>
      <c r="E25" s="67">
        <v>13</v>
      </c>
      <c r="F25" s="4" t="s">
        <v>48</v>
      </c>
      <c r="G25" s="39"/>
      <c r="H25" s="41"/>
      <c r="I25" s="47">
        <f>7 + 13</f>
        <v>20</v>
      </c>
      <c r="J25" s="4" t="s">
        <v>204</v>
      </c>
      <c r="K25" s="49"/>
      <c r="L25" s="38"/>
      <c r="M25" s="49"/>
      <c r="N25" s="38"/>
      <c r="O25" s="47">
        <v>14</v>
      </c>
      <c r="P25" s="4" t="s">
        <v>203</v>
      </c>
      <c r="Q25" s="47">
        <v>5</v>
      </c>
      <c r="R25" s="4" t="s">
        <v>136</v>
      </c>
      <c r="S25" s="49"/>
      <c r="T25" s="38"/>
      <c r="U25" s="31">
        <v>19</v>
      </c>
      <c r="V25" s="4" t="s">
        <v>430</v>
      </c>
      <c r="W25" s="49"/>
      <c r="X25" s="38"/>
      <c r="Y25" s="49"/>
      <c r="Z25" s="38"/>
      <c r="AA25" s="31">
        <v>6</v>
      </c>
      <c r="AB25" s="35" t="s">
        <v>256</v>
      </c>
      <c r="AC25" s="39"/>
      <c r="AD25" s="38"/>
      <c r="AE25" s="31">
        <v>15</v>
      </c>
      <c r="AF25" s="35" t="s">
        <v>302</v>
      </c>
      <c r="AG25" s="39"/>
      <c r="AH25" s="38"/>
      <c r="AI25" s="39"/>
      <c r="AJ25" s="38"/>
      <c r="AK25" s="39"/>
      <c r="AL25" s="38"/>
      <c r="AM25" s="31">
        <v>2</v>
      </c>
      <c r="AN25" s="13" t="s">
        <v>453</v>
      </c>
      <c r="AO25" s="31">
        <v>7</v>
      </c>
      <c r="AP25" s="35" t="s">
        <v>53</v>
      </c>
      <c r="AQ25" s="31">
        <v>17</v>
      </c>
      <c r="AR25" s="35" t="s">
        <v>35</v>
      </c>
      <c r="AS25" s="39"/>
      <c r="AT25" s="38"/>
      <c r="AU25" s="39"/>
      <c r="AV25" s="38"/>
      <c r="AW25" s="39"/>
      <c r="AX25" s="38"/>
      <c r="AY25" s="39"/>
      <c r="AZ25" s="38"/>
      <c r="BA25" s="39"/>
      <c r="BB25" s="38"/>
      <c r="BC25" s="39"/>
      <c r="BD25" s="38"/>
      <c r="BE25" s="39"/>
      <c r="BF25" s="38"/>
      <c r="BG25" s="31">
        <v>2</v>
      </c>
      <c r="BH25" s="35" t="s">
        <v>488</v>
      </c>
    </row>
    <row r="26" spans="1:60" ht="24">
      <c r="A26" s="4" t="s">
        <v>533</v>
      </c>
      <c r="B26" s="3">
        <v>0</v>
      </c>
      <c r="C26" s="3">
        <v>15</v>
      </c>
      <c r="D26" s="56">
        <f t="shared" si="0"/>
        <v>0</v>
      </c>
      <c r="E26" s="39"/>
      <c r="F26" s="38"/>
      <c r="G26" s="39"/>
      <c r="H26" s="38"/>
      <c r="I26" s="49"/>
      <c r="J26" s="38"/>
      <c r="K26" s="47">
        <v>0</v>
      </c>
      <c r="L26" s="13" t="s">
        <v>298</v>
      </c>
      <c r="M26" s="47">
        <v>0</v>
      </c>
      <c r="N26" s="4" t="s">
        <v>299</v>
      </c>
      <c r="O26" s="47">
        <v>18</v>
      </c>
      <c r="P26" s="4" t="s">
        <v>236</v>
      </c>
      <c r="Q26" s="49"/>
      <c r="R26" s="38"/>
      <c r="S26" s="51"/>
      <c r="T26" s="37"/>
      <c r="U26" s="31">
        <v>20</v>
      </c>
      <c r="V26" s="4" t="s">
        <v>429</v>
      </c>
      <c r="W26" s="47">
        <v>11</v>
      </c>
      <c r="X26" s="13" t="s">
        <v>330</v>
      </c>
      <c r="Y26" s="49"/>
      <c r="Z26" s="38"/>
      <c r="AA26" s="31">
        <v>3</v>
      </c>
      <c r="AB26" s="15" t="s">
        <v>254</v>
      </c>
      <c r="AC26" s="39"/>
      <c r="AD26" s="38"/>
      <c r="AE26" s="39"/>
      <c r="AF26" s="38"/>
      <c r="AG26" s="39"/>
      <c r="AH26" s="38"/>
      <c r="AI26" s="31">
        <v>13</v>
      </c>
      <c r="AJ26" s="35" t="s">
        <v>474</v>
      </c>
      <c r="AK26" s="31">
        <v>6</v>
      </c>
      <c r="AL26" s="4" t="s">
        <v>332</v>
      </c>
      <c r="AM26" s="31">
        <v>5</v>
      </c>
      <c r="AN26" s="35" t="s">
        <v>373</v>
      </c>
      <c r="AO26" s="31">
        <v>13</v>
      </c>
      <c r="AP26" s="35" t="s">
        <v>106</v>
      </c>
      <c r="AQ26" s="31">
        <v>15</v>
      </c>
      <c r="AR26" s="35" t="s">
        <v>37</v>
      </c>
      <c r="AS26" s="39"/>
      <c r="AT26" s="38"/>
      <c r="AU26" s="31">
        <v>4</v>
      </c>
      <c r="AV26" s="35" t="s">
        <v>515</v>
      </c>
      <c r="AW26" s="31">
        <v>6</v>
      </c>
      <c r="AX26" s="35" t="s">
        <v>405</v>
      </c>
      <c r="AY26" s="39"/>
      <c r="AZ26" s="38"/>
      <c r="BA26" s="31">
        <v>8</v>
      </c>
      <c r="BB26" s="35" t="s">
        <v>416</v>
      </c>
      <c r="BC26" s="39"/>
      <c r="BD26" s="38"/>
      <c r="BE26" s="31">
        <v>12</v>
      </c>
      <c r="BF26" s="35" t="s">
        <v>358</v>
      </c>
      <c r="BG26" s="39"/>
      <c r="BH26" s="54"/>
    </row>
    <row r="27" spans="1:60" ht="36">
      <c r="A27" s="72" t="s">
        <v>16</v>
      </c>
      <c r="B27" s="1">
        <v>1</v>
      </c>
      <c r="C27" s="1">
        <v>17</v>
      </c>
      <c r="D27" s="56">
        <f t="shared" si="0"/>
        <v>5.8823529411764705E-2</v>
      </c>
      <c r="E27" s="36"/>
      <c r="F27" s="37"/>
      <c r="G27" s="31">
        <v>5</v>
      </c>
      <c r="H27" s="7" t="s">
        <v>102</v>
      </c>
      <c r="I27" s="48">
        <v>12</v>
      </c>
      <c r="J27" s="5" t="s">
        <v>284</v>
      </c>
      <c r="K27" s="48">
        <v>5</v>
      </c>
      <c r="L27" s="5" t="s">
        <v>155</v>
      </c>
      <c r="M27" s="46"/>
      <c r="N27" s="37"/>
      <c r="O27" s="48">
        <v>1</v>
      </c>
      <c r="P27" s="8" t="s">
        <v>144</v>
      </c>
      <c r="Q27" s="48">
        <v>14</v>
      </c>
      <c r="R27" s="16" t="s">
        <v>251</v>
      </c>
      <c r="S27" s="47">
        <v>12</v>
      </c>
      <c r="T27" s="35" t="s">
        <v>201</v>
      </c>
      <c r="U27" s="30">
        <f>11+ 7+4</f>
        <v>22</v>
      </c>
      <c r="V27" s="16" t="s">
        <v>452</v>
      </c>
      <c r="W27" s="46"/>
      <c r="X27" s="37"/>
      <c r="Y27" s="48">
        <v>3</v>
      </c>
      <c r="Z27" s="5" t="s">
        <v>316</v>
      </c>
      <c r="AA27" s="30">
        <v>7</v>
      </c>
      <c r="AB27" s="5" t="s">
        <v>296</v>
      </c>
      <c r="AC27" s="36"/>
      <c r="AD27" s="37"/>
      <c r="AE27" s="30">
        <v>2</v>
      </c>
      <c r="AF27" s="9" t="s">
        <v>327</v>
      </c>
      <c r="AG27" s="36"/>
      <c r="AH27" s="37"/>
      <c r="AI27" s="36"/>
      <c r="AJ27" s="37"/>
      <c r="AK27" s="30">
        <v>2</v>
      </c>
      <c r="AL27" s="9" t="s">
        <v>376</v>
      </c>
      <c r="AM27" s="36"/>
      <c r="AN27" s="37"/>
      <c r="AO27" s="36"/>
      <c r="AP27" s="37"/>
      <c r="AQ27" s="36"/>
      <c r="AR27" s="37"/>
      <c r="AS27" s="31">
        <v>10</v>
      </c>
      <c r="AT27" s="35" t="s">
        <v>449</v>
      </c>
      <c r="AU27" s="31">
        <v>15</v>
      </c>
      <c r="AV27" s="35" t="s">
        <v>504</v>
      </c>
      <c r="AW27" s="36"/>
      <c r="AX27" s="37"/>
      <c r="AY27" s="36"/>
      <c r="AZ27" s="54"/>
      <c r="BA27" s="36"/>
      <c r="BB27" s="37"/>
      <c r="BC27" s="36"/>
      <c r="BD27" s="37"/>
      <c r="BE27" s="30">
        <v>8</v>
      </c>
      <c r="BF27" s="5" t="s">
        <v>360</v>
      </c>
      <c r="BG27" s="31">
        <v>14</v>
      </c>
      <c r="BH27" s="35" t="s">
        <v>487</v>
      </c>
    </row>
    <row r="28" spans="1:60" ht="36">
      <c r="A28" s="4" t="s">
        <v>535</v>
      </c>
      <c r="B28" s="3">
        <v>0</v>
      </c>
      <c r="C28" s="3">
        <v>9</v>
      </c>
      <c r="D28" s="56">
        <f t="shared" si="0"/>
        <v>0</v>
      </c>
      <c r="E28" s="39"/>
      <c r="F28" s="38"/>
      <c r="G28" s="39"/>
      <c r="H28" s="38"/>
      <c r="I28" s="49"/>
      <c r="J28" s="38"/>
      <c r="K28" s="49"/>
      <c r="L28" s="38"/>
      <c r="M28" s="47">
        <v>4</v>
      </c>
      <c r="N28" s="4" t="s">
        <v>259</v>
      </c>
      <c r="O28" s="47">
        <v>7</v>
      </c>
      <c r="P28" s="4" t="s">
        <v>248</v>
      </c>
      <c r="Q28" s="49"/>
      <c r="R28" s="38"/>
      <c r="S28" s="47">
        <v>20</v>
      </c>
      <c r="T28" s="35" t="s">
        <v>224</v>
      </c>
      <c r="U28" s="39"/>
      <c r="V28" s="38"/>
      <c r="W28" s="47">
        <v>13</v>
      </c>
      <c r="X28" s="4" t="s">
        <v>280</v>
      </c>
      <c r="Y28" s="49"/>
      <c r="Z28" s="38"/>
      <c r="AA28" s="39"/>
      <c r="AB28" s="38"/>
      <c r="AC28" s="39"/>
      <c r="AD28" s="38"/>
      <c r="AE28" s="31">
        <v>5</v>
      </c>
      <c r="AF28" s="35" t="s">
        <v>341</v>
      </c>
      <c r="AG28" s="31">
        <v>17</v>
      </c>
      <c r="AH28" s="35" t="s">
        <v>292</v>
      </c>
      <c r="AI28" s="39"/>
      <c r="AJ28" s="38"/>
      <c r="AK28" s="31">
        <v>14</v>
      </c>
      <c r="AL28" s="35" t="s">
        <v>378</v>
      </c>
      <c r="AM28" s="31">
        <v>4</v>
      </c>
      <c r="AN28" s="35" t="s">
        <v>375</v>
      </c>
      <c r="AO28" s="39"/>
      <c r="AP28" s="38"/>
      <c r="AQ28" s="39"/>
      <c r="AR28" s="38"/>
      <c r="AS28" s="31">
        <v>6</v>
      </c>
      <c r="AT28" s="35" t="s">
        <v>421</v>
      </c>
      <c r="AU28" s="39"/>
      <c r="AV28" s="38"/>
      <c r="AW28" s="39"/>
      <c r="AX28" s="38"/>
      <c r="AY28" s="31">
        <v>10</v>
      </c>
      <c r="AZ28" s="35" t="s">
        <v>349</v>
      </c>
      <c r="BA28" s="39"/>
      <c r="BB28" s="38"/>
      <c r="BC28" s="39"/>
      <c r="BD28" s="38"/>
      <c r="BE28" s="39"/>
      <c r="BF28" s="38"/>
      <c r="BG28" s="39"/>
      <c r="BH28" s="54"/>
    </row>
    <row r="29" spans="1:60" ht="36">
      <c r="A29" s="4" t="s">
        <v>532</v>
      </c>
      <c r="B29" s="3">
        <v>0</v>
      </c>
      <c r="C29" s="3">
        <v>17</v>
      </c>
      <c r="D29" s="56">
        <f t="shared" si="0"/>
        <v>0</v>
      </c>
      <c r="E29" s="39"/>
      <c r="F29" s="38"/>
      <c r="G29" s="31">
        <v>12</v>
      </c>
      <c r="H29" s="4" t="s">
        <v>98</v>
      </c>
      <c r="I29" s="49"/>
      <c r="J29" s="38"/>
      <c r="K29" s="49"/>
      <c r="L29" s="38"/>
      <c r="M29" s="49"/>
      <c r="N29" s="38"/>
      <c r="O29" s="49"/>
      <c r="P29" s="38"/>
      <c r="Q29" s="49"/>
      <c r="R29" s="38"/>
      <c r="S29" s="47">
        <v>4</v>
      </c>
      <c r="T29" s="4" t="s">
        <v>269</v>
      </c>
      <c r="U29" s="39"/>
      <c r="V29" s="38"/>
      <c r="W29" s="47">
        <v>6</v>
      </c>
      <c r="X29" s="4" t="s">
        <v>205</v>
      </c>
      <c r="Y29" s="47">
        <v>12</v>
      </c>
      <c r="Z29" s="4" t="s">
        <v>312</v>
      </c>
      <c r="AA29" s="31">
        <v>17</v>
      </c>
      <c r="AB29" s="4" t="s">
        <v>209</v>
      </c>
      <c r="AC29" s="31">
        <v>20</v>
      </c>
      <c r="AD29" s="4" t="s">
        <v>297</v>
      </c>
      <c r="AE29" s="31">
        <v>4</v>
      </c>
      <c r="AF29" s="35" t="s">
        <v>301</v>
      </c>
      <c r="AG29" s="31">
        <v>11</v>
      </c>
      <c r="AH29" s="35" t="s">
        <v>290</v>
      </c>
      <c r="AI29" s="39"/>
      <c r="AJ29" s="38"/>
      <c r="AK29" s="31">
        <v>15</v>
      </c>
      <c r="AL29" s="4" t="s">
        <v>325</v>
      </c>
      <c r="AM29" s="38"/>
      <c r="AN29" s="38"/>
      <c r="AO29" s="4">
        <v>19</v>
      </c>
      <c r="AP29" s="4" t="s">
        <v>55</v>
      </c>
      <c r="AQ29" s="31">
        <v>12</v>
      </c>
      <c r="AR29" s="35" t="s">
        <v>38</v>
      </c>
      <c r="AS29" s="31">
        <v>13</v>
      </c>
      <c r="AT29" s="35" t="s">
        <v>501</v>
      </c>
      <c r="AU29" s="31">
        <v>2</v>
      </c>
      <c r="AV29" s="58" t="s">
        <v>517</v>
      </c>
      <c r="AW29" s="39"/>
      <c r="AX29" s="38"/>
      <c r="AY29" s="31">
        <v>3</v>
      </c>
      <c r="AZ29" s="4" t="s">
        <v>384</v>
      </c>
      <c r="BA29" s="39"/>
      <c r="BB29" s="38"/>
      <c r="BC29" s="31">
        <v>16</v>
      </c>
      <c r="BD29" s="35" t="s">
        <v>397</v>
      </c>
      <c r="BE29" s="31">
        <v>16</v>
      </c>
      <c r="BF29" s="4" t="s">
        <v>400</v>
      </c>
      <c r="BG29" s="31">
        <v>4</v>
      </c>
      <c r="BH29" s="35" t="s">
        <v>436</v>
      </c>
    </row>
    <row r="30" spans="1:60" ht="15"/>
  </sheetData>
  <sheetCalcPr fullCalcOnLoad="1"/>
  <phoneticPr fontId="3" type="noConversion"/>
  <pageMargins left="0.75" right="0.75" top="0.98" bottom="0.98" header="0.51" footer="0.51"/>
  <pageSetup paperSize="17" scale="24" orientation="landscape"/>
  <colBreaks count="1" manualBreakCount="1">
    <brk id="28" max="1048575" man="1" pt="1"/>
  </colBreaks>
  <legacyDrawing r:id="rId1"/>
  <extLst>
    <ext xmlns:mx="http://schemas.microsoft.com/office/mac/excel/2008/main" uri="http://schemas.microsoft.com/office/mac/excel/2008/main">
      <mx:PLV Mode="0" OnePage="0" WScale="4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Amalgam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Caunce</dc:creator>
  <cp:lastModifiedBy>Angie Caunce</cp:lastModifiedBy>
  <cp:lastPrinted>2014-06-05T01:43:41Z</cp:lastPrinted>
  <dcterms:created xsi:type="dcterms:W3CDTF">2014-04-02T15:04:04Z</dcterms:created>
  <dcterms:modified xsi:type="dcterms:W3CDTF">2014-06-05T01:44:34Z</dcterms:modified>
</cp:coreProperties>
</file>